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13_ncr:1_{6038B115-0039-462A-B233-CD42CF19E639}" xr6:coauthVersionLast="47" xr6:coauthVersionMax="47" xr10:uidLastSave="{00000000-0000-0000-0000-000000000000}"/>
  <bookViews>
    <workbookView xWindow="1950" yWindow="2130" windowWidth="21600" windowHeight="11295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1'!$B$6:$U$349</definedName>
    <definedName name="_Hlk155693198" localSheetId="0">'Plan Adqu ICFE 2024 VR 1'!$M$134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74" i="11" l="1"/>
  <c r="R275" i="11"/>
  <c r="R273" i="11" l="1"/>
  <c r="R272" i="11"/>
  <c r="R285" i="11"/>
  <c r="R281" i="11"/>
  <c r="R7" i="11"/>
  <c r="R270" i="11"/>
  <c r="R271" i="11"/>
  <c r="R268" i="11"/>
  <c r="R269" i="11"/>
  <c r="R349" i="11"/>
  <c r="R331" i="11"/>
  <c r="R340" i="11"/>
  <c r="R339" i="11"/>
  <c r="R330" i="11"/>
  <c r="R329" i="11"/>
  <c r="R327" i="11"/>
  <c r="R328" i="11"/>
  <c r="R326" i="11"/>
  <c r="R313" i="11"/>
  <c r="R319" i="11"/>
  <c r="R312" i="11"/>
  <c r="R311" i="11"/>
  <c r="R310" i="11"/>
  <c r="R347" i="11"/>
  <c r="R342" i="11"/>
  <c r="R344" i="11"/>
  <c r="R75" i="11" l="1"/>
  <c r="R81" i="11"/>
  <c r="R225" i="11"/>
  <c r="R226" i="11"/>
  <c r="R334" i="11" l="1"/>
  <c r="R335" i="11"/>
  <c r="R333" i="11" l="1"/>
  <c r="R338" i="11"/>
  <c r="R336" i="11"/>
  <c r="R332" i="11"/>
  <c r="R337" i="11"/>
  <c r="R135" i="11" l="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4" i="11" l="1"/>
  <c r="R237" i="11"/>
  <c r="R171" i="11"/>
  <c r="R214" i="11" l="1"/>
  <c r="R208" i="11"/>
  <c r="R309" i="11"/>
  <c r="R325" i="11"/>
  <c r="R114" i="11"/>
  <c r="R142" i="11"/>
  <c r="R108" i="11"/>
  <c r="R284" i="11" l="1"/>
  <c r="R283" i="11" s="1"/>
  <c r="R282" i="11" s="1"/>
  <c r="R324" i="11"/>
  <c r="T324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193" i="11" l="1"/>
  <c r="T193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>CERTIFICADOS DIGITALES DE FUNCION PUBLICA Y SSL</t>
        </r>
      </text>
    </comment>
    <comment ref="L146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225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6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R269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0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1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2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</t>
        </r>
      </text>
    </comment>
    <comment ref="R273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R274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R275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1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5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0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1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2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3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4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charset val="1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18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R319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R326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7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28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29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0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1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2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3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4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5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6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7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8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9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0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2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R344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Q346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charset val="1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7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8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49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<sst xmlns="http://schemas.openxmlformats.org/spreadsheetml/2006/main" count="168404" uniqueCount="113310">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</sst>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yy;@"/>
    <numFmt numFmtId="167" formatCode="#,##0.00_ ;[Red]\-#,##0.00\ "/>
    <numFmt numFmtId="168" formatCode="_(* #,##0.00_);_(* \(#,##0.00\);_(* &quot;-&quot;??_);_(@_)"/>
    <numFmt numFmtId="169" formatCode="&quot;$&quot;\ #,##0"/>
    <numFmt numFmtId="170" formatCode="&quot;$&quot;\ #,##0.00"/>
    <numFmt numFmtId="171" formatCode="_(* #,##0_);_(* \(#,##0\);_(* &quot;-&quot;??_);_(@_)"/>
    <numFmt numFmtId="172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6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6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6" applyNumberFormat="1" applyFont="1" applyFill="1" applyBorder="1" applyAlignment="1" applyProtection="1">
      <alignment horizontal="right" vertical="center" wrapText="1"/>
    </xf>
    <xf numFmtId="170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6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6" applyNumberFormat="1" applyFont="1" applyFill="1" applyBorder="1" applyAlignment="1" applyProtection="1">
      <alignment horizontal="right" vertical="center" wrapText="1"/>
    </xf>
    <xf numFmtId="170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6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9" fontId="17" fillId="10" borderId="1" xfId="6" applyNumberFormat="1" applyFont="1" applyFill="1" applyBorder="1" applyAlignment="1" applyProtection="1">
      <alignment horizontal="right" vertical="center" wrapText="1"/>
    </xf>
    <xf numFmtId="170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6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9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6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9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6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9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6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8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9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6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9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6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8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9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9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165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9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70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6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70" fontId="20" fillId="15" borderId="1" xfId="6" applyNumberFormat="1" applyFont="1" applyFill="1" applyBorder="1" applyAlignment="1" applyProtection="1">
      <alignment horizontal="right" vertical="center" wrapText="1"/>
    </xf>
    <xf numFmtId="169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6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9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6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9" fontId="21" fillId="17" borderId="1" xfId="6" applyNumberFormat="1" applyFont="1" applyFill="1" applyBorder="1" applyAlignment="1" applyProtection="1">
      <alignment horizontal="right" vertical="center" wrapText="1"/>
    </xf>
    <xf numFmtId="169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6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9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9" fontId="16" fillId="13" borderId="1" xfId="0" applyNumberFormat="1" applyFont="1" applyFill="1" applyBorder="1" applyAlignment="1" applyProtection="1">
      <alignment vertical="center"/>
      <protection locked="0"/>
    </xf>
    <xf numFmtId="169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70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6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9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6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9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6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9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6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9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6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9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9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6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9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6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9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6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9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9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6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70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70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9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8" fontId="0" fillId="0" borderId="0" xfId="6" applyFont="1"/>
    <xf numFmtId="171" fontId="0" fillId="0" borderId="1" xfId="0" applyNumberFormat="1" applyFill="1" applyBorder="1"/>
    <xf numFmtId="171" fontId="0" fillId="0" borderId="1" xfId="6" applyNumberFormat="1" applyFont="1" applyBorder="1"/>
    <xf numFmtId="168" fontId="0" fillId="27" borderId="1" xfId="6" applyFont="1" applyFill="1" applyBorder="1"/>
    <xf numFmtId="0" fontId="0" fillId="26" borderId="1" xfId="0" applyFill="1" applyBorder="1"/>
    <xf numFmtId="171" fontId="0" fillId="28" borderId="1" xfId="0" applyNumberFormat="1" applyFill="1" applyBorder="1"/>
    <xf numFmtId="171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6" fillId="30" borderId="1" xfId="0" applyNumberFormat="1" applyFont="1" applyFill="1" applyBorder="1" applyAlignment="1" applyProtection="1">
      <alignment vertical="center"/>
      <protection locked="0"/>
    </xf>
    <xf numFmtId="170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70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349"/>
  <sheetViews>
    <sheetView showGridLines="0" tabSelected="1" topLeftCell="M6" zoomScale="90" zoomScaleNormal="90" workbookViewId="0">
      <pane xSplit="8340" ySplit="1905" topLeftCell="R147" activePane="bottomRight"/>
      <selection activeCell="M6" sqref="M6"/>
      <selection pane="topRight" activeCell="R193" sqref="R193"/>
      <selection pane="bottomLeft" activeCell="M158" sqref="A158:XFD158"/>
      <selection pane="bottomRight" activeCell="R157" sqref="R157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hidden="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hidden="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hidden="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hidden="1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hidden="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hidden="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hidden="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hidden="1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hidden="1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hidden="1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hidden="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hidden="1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128000000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128000000</v>
      </c>
      <c r="S77" s="85"/>
      <c r="T77" s="85"/>
      <c r="U77" s="100"/>
    </row>
    <row r="78" spans="1:21" ht="30" hidden="1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hidden="1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hidden="1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f>130000000-2000000</f>
        <v>128000000</v>
      </c>
      <c r="S81" s="124"/>
      <c r="T81" s="96"/>
      <c r="U81" s="97" t="s">
        <v>113002</v>
      </c>
    </row>
    <row r="82" spans="1:21" ht="30" hidden="1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hidden="1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hidden="1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5355100000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1301400000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94200000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94200000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31500000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1048568000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1048568000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963559000</v>
      </c>
      <c r="S114" s="85"/>
      <c r="T114" s="85"/>
      <c r="U114" s="100"/>
    </row>
    <row r="115" spans="1:21" ht="45" hidden="1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v>25909000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hidden="1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hidden="1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hidden="1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hidden="1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hidden="1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hidden="1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hidden="1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hidden="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hidden="1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85009000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v>8200000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80111600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hidden="1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41720000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7920000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v>4200000</v>
      </c>
      <c r="S157" s="95"/>
      <c r="T157" s="127"/>
      <c r="U157" s="97" t="s">
        <v>113002</v>
      </c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hidden="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hidden="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hidden="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hidden="1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hidden="1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hidden="1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18150000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hidden="1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12051600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hidden="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hidden="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hidden="1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>
        <v>11896000000</v>
      </c>
      <c r="T193" s="147">
        <f>+R193-S193</f>
        <v>0</v>
      </c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hidden="1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hidden="1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hidden="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65.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f>3000000000+2700000000</f>
        <v>5700000000</v>
      </c>
      <c r="S225" s="95"/>
      <c r="T225" s="127"/>
      <c r="U225" s="97" t="s">
        <v>112999</v>
      </c>
    </row>
    <row r="226" spans="1:21" ht="54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f>2700000000-2700000000</f>
        <v>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247632000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282634000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hidden="1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2714632800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hidden="1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2447676000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183018000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2114916000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f>560000000+6361000+7703000</f>
        <v>574064000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f>40450000+55319000</f>
        <v>95769000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f>840000000-6361000-55319000</f>
        <v>778320000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f>71872000+55000000+15134000</f>
        <v>142006000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f>280000000+7032000</f>
        <v>287032000</v>
      </c>
      <c r="S273" s="95" t="s">
        <v>105533</v>
      </c>
      <c r="T273" s="314">
        <v>924000000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f>22460000+30394000</f>
        <v>52854000</v>
      </c>
      <c r="S274" s="95" t="s">
        <v>105533</v>
      </c>
      <c r="T274" s="314">
        <v>74118000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f>80000000-7703000-7032000-30394000</f>
        <v>34871000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116456800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116456800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116456800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f>55000000-55000000</f>
        <v>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4866000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4866000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4866000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f>20000000-15134000</f>
        <v>4866000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+R308+R324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SUM(R310:R323)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f>4138111605+1854760690</f>
        <v>5992872295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f>550573393+208535397</f>
        <v>759108790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f>4564220183-1854760690-208535397-2481348913-19575183</f>
        <v>0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f>410779817-410779817</f>
        <v>0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113295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36.75" customHeight="1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44.25" customHeight="1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4.2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/>
      <c r="L318" s="90"/>
      <c r="M318" s="91" t="s">
        <v>113308</v>
      </c>
      <c r="N318" s="92"/>
      <c r="O318" s="92"/>
      <c r="P318" s="93"/>
      <c r="Q318" s="93"/>
      <c r="R318" s="117">
        <v>2481348913</v>
      </c>
      <c r="S318" s="140"/>
      <c r="T318" s="140"/>
      <c r="U318" s="291" t="s">
        <v>113162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/>
      <c r="L319" s="90"/>
      <c r="M319" s="91" t="s">
        <v>113309</v>
      </c>
      <c r="N319" s="92"/>
      <c r="O319" s="92"/>
      <c r="P319" s="93"/>
      <c r="Q319" s="93"/>
      <c r="R319" s="117">
        <f>19575183+410779817</f>
        <v>430355000</v>
      </c>
      <c r="S319" s="140"/>
      <c r="T319" s="140"/>
      <c r="U319" s="291" t="s">
        <v>113162</v>
      </c>
    </row>
    <row r="320" spans="1:21" ht="39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113220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4133000000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113222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405000000</v>
      </c>
      <c r="S321" s="140"/>
      <c r="T321" s="140"/>
      <c r="U321" s="291" t="s">
        <v>113162</v>
      </c>
    </row>
    <row r="322" spans="1:21" ht="45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113163</v>
      </c>
      <c r="L322" s="90" t="s">
        <v>113160</v>
      </c>
      <c r="M322" s="91" t="s">
        <v>113223</v>
      </c>
      <c r="N322" s="92">
        <v>45336</v>
      </c>
      <c r="O322" s="92" t="s">
        <v>113181</v>
      </c>
      <c r="P322" s="93" t="s">
        <v>113221</v>
      </c>
      <c r="Q322" s="93" t="s">
        <v>113304</v>
      </c>
      <c r="R322" s="117">
        <v>2107000000</v>
      </c>
      <c r="S322" s="140"/>
      <c r="T322" s="140"/>
      <c r="U322" s="291" t="s">
        <v>113162</v>
      </c>
    </row>
    <row r="323" spans="1:21" ht="30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113163</v>
      </c>
      <c r="L323" s="90">
        <v>81101500</v>
      </c>
      <c r="M323" s="91" t="s">
        <v>113224</v>
      </c>
      <c r="N323" s="92">
        <v>45336</v>
      </c>
      <c r="O323" s="92" t="s">
        <v>113181</v>
      </c>
      <c r="P323" s="93" t="s">
        <v>113221</v>
      </c>
      <c r="Q323" s="93" t="s">
        <v>113305</v>
      </c>
      <c r="R323" s="117">
        <v>355000000</v>
      </c>
      <c r="S323" s="140"/>
      <c r="T323" s="140"/>
      <c r="U323" s="291" t="s">
        <v>113162</v>
      </c>
    </row>
    <row r="324" spans="1:21" ht="30" x14ac:dyDescent="0.2">
      <c r="A324" s="322"/>
      <c r="B324" s="250" t="s">
        <v>113153</v>
      </c>
      <c r="C324" s="250"/>
      <c r="D324" s="250" t="s">
        <v>113155</v>
      </c>
      <c r="E324" s="250"/>
      <c r="F324" s="250" t="s">
        <v>113157</v>
      </c>
      <c r="G324" s="250"/>
      <c r="H324" s="250" t="s">
        <v>106211</v>
      </c>
      <c r="I324" s="250"/>
      <c r="J324" s="250"/>
      <c r="K324" s="64"/>
      <c r="L324" s="64"/>
      <c r="M324" s="65" t="s">
        <v>113168</v>
      </c>
      <c r="N324" s="66"/>
      <c r="O324" s="66" t="s">
        <v>112994</v>
      </c>
      <c r="P324" s="67"/>
      <c r="Q324" s="67"/>
      <c r="R324" s="68">
        <f>+R325</f>
        <v>20795000000</v>
      </c>
      <c r="S324" s="69">
        <v>20795000000</v>
      </c>
      <c r="T324" s="69">
        <f>+R324-S324</f>
        <v>0</v>
      </c>
      <c r="U324" s="70"/>
    </row>
    <row r="325" spans="1:21" ht="15.75" x14ac:dyDescent="0.2">
      <c r="A325" s="322"/>
      <c r="B325" s="285" t="s">
        <v>105516</v>
      </c>
      <c r="C325" s="285"/>
      <c r="D325" s="285"/>
      <c r="E325" s="285"/>
      <c r="F325" s="285"/>
      <c r="G325" s="285"/>
      <c r="H325" s="285"/>
      <c r="I325" s="285"/>
      <c r="J325" s="285"/>
      <c r="K325" s="34"/>
      <c r="L325" s="34"/>
      <c r="M325" s="35" t="s">
        <v>112993</v>
      </c>
      <c r="N325" s="286"/>
      <c r="O325" s="286" t="s">
        <v>112994</v>
      </c>
      <c r="P325" s="287"/>
      <c r="Q325" s="287"/>
      <c r="R325" s="292">
        <f>SUM(R326:R349)</f>
        <v>20795000000</v>
      </c>
      <c r="S325" s="293"/>
      <c r="T325" s="293"/>
      <c r="U325" s="294"/>
    </row>
    <row r="326" spans="1:21" ht="27" customHeight="1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113169</v>
      </c>
      <c r="N326" s="92">
        <v>45163</v>
      </c>
      <c r="O326" s="92" t="s">
        <v>113009</v>
      </c>
      <c r="P326" s="93" t="s">
        <v>113021</v>
      </c>
      <c r="Q326" s="93" t="s">
        <v>113304</v>
      </c>
      <c r="R326" s="117">
        <f>1160000000+364924765</f>
        <v>1524924765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113171</v>
      </c>
      <c r="N327" s="92">
        <v>45222</v>
      </c>
      <c r="O327" s="92" t="s">
        <v>113069</v>
      </c>
      <c r="P327" s="93" t="s">
        <v>113021</v>
      </c>
      <c r="Q327" s="93" t="s">
        <v>113305</v>
      </c>
      <c r="R327" s="117">
        <f>177400000+39348068</f>
        <v>216748068</v>
      </c>
      <c r="S327" s="95"/>
      <c r="T327" s="138"/>
      <c r="U327" s="91" t="s">
        <v>113162</v>
      </c>
    </row>
    <row r="328" spans="1:21" ht="25.5" customHeight="1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113174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f>1754000000-364924765-39348068-6166041</f>
        <v>1343561126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54">
        <v>81101500</v>
      </c>
      <c r="M329" s="91" t="s">
        <v>113175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f>178500000+6166041+21943297.82</f>
        <v>206609338.81999999</v>
      </c>
      <c r="S329" s="95"/>
      <c r="T329" s="138"/>
      <c r="U329" s="91" t="s">
        <v>113162</v>
      </c>
    </row>
    <row r="330" spans="1:21" ht="25.5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113202</v>
      </c>
      <c r="N330" s="92">
        <v>45163</v>
      </c>
      <c r="O330" s="92" t="s">
        <v>113059</v>
      </c>
      <c r="P330" s="93" t="s">
        <v>113021</v>
      </c>
      <c r="Q330" s="93" t="s">
        <v>113304</v>
      </c>
      <c r="R330" s="117">
        <f>1655616086.67-21943297.82-43835356.02</f>
        <v>1589837432.8300002</v>
      </c>
      <c r="S330" s="95"/>
      <c r="T330" s="138"/>
      <c r="U330" s="91" t="s">
        <v>113162</v>
      </c>
    </row>
    <row r="331" spans="1:21" ht="24" customHeight="1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113203</v>
      </c>
      <c r="N331" s="92">
        <v>45222</v>
      </c>
      <c r="O331" s="92" t="s">
        <v>113059</v>
      </c>
      <c r="P331" s="93" t="s">
        <v>113021</v>
      </c>
      <c r="Q331" s="93" t="s">
        <v>113305</v>
      </c>
      <c r="R331" s="117">
        <f>160005447.8+43835356.02-195000000-404845.31</f>
        <v>8435958.5100000221</v>
      </c>
      <c r="S331" s="95"/>
      <c r="T331" s="138"/>
      <c r="U331" s="91" t="s">
        <v>113162</v>
      </c>
    </row>
    <row r="332" spans="1:21" ht="36.7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113204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2900000000-7147237-29002880-16094179</f>
        <v>2847755704</v>
      </c>
      <c r="S332" s="95"/>
      <c r="T332" s="138"/>
      <c r="U332" s="91" t="s">
        <v>113162</v>
      </c>
    </row>
    <row r="333" spans="1:21" ht="24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113205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300000000+8833032+1166968</f>
        <v>310000000</v>
      </c>
      <c r="S333" s="95"/>
      <c r="T333" s="138"/>
      <c r="U333" s="91" t="s">
        <v>113162</v>
      </c>
    </row>
    <row r="334" spans="1:21" ht="33.7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113206</v>
      </c>
      <c r="N334" s="92">
        <v>45651</v>
      </c>
      <c r="O334" s="92" t="s">
        <v>113059</v>
      </c>
      <c r="P334" s="93" t="s">
        <v>113021</v>
      </c>
      <c r="Q334" s="93" t="s">
        <v>113304</v>
      </c>
      <c r="R334" s="117">
        <f>2800000000+88483032</f>
        <v>2888483032</v>
      </c>
      <c r="S334" s="95"/>
      <c r="T334" s="138"/>
      <c r="U334" s="91" t="s">
        <v>113162</v>
      </c>
    </row>
    <row r="335" spans="1:21" ht="26.25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113207</v>
      </c>
      <c r="N335" s="92">
        <v>45651</v>
      </c>
      <c r="O335" s="92" t="s">
        <v>113059</v>
      </c>
      <c r="P335" s="93" t="s">
        <v>113021</v>
      </c>
      <c r="Q335" s="93" t="s">
        <v>113305</v>
      </c>
      <c r="R335" s="117">
        <f>290000000+7147237+22852763</f>
        <v>320000000</v>
      </c>
      <c r="S335" s="95"/>
      <c r="T335" s="138"/>
      <c r="U335" s="91" t="s">
        <v>113162</v>
      </c>
    </row>
    <row r="336" spans="1:21" ht="24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113208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2400000000-8833032-22852763</f>
        <v>2368314205</v>
      </c>
      <c r="S336" s="95"/>
      <c r="T336" s="138"/>
      <c r="U336" s="91" t="s">
        <v>113162</v>
      </c>
    </row>
    <row r="337" spans="1:21" ht="26.25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113209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270000000+29002880</f>
        <v>299002880</v>
      </c>
      <c r="S337" s="95"/>
      <c r="T337" s="138"/>
      <c r="U337" s="91" t="s">
        <v>113162</v>
      </c>
    </row>
    <row r="338" spans="1:21" ht="27.7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113172</v>
      </c>
      <c r="N338" s="92">
        <v>45651</v>
      </c>
      <c r="O338" s="92" t="s">
        <v>113181</v>
      </c>
      <c r="P338" s="93" t="s">
        <v>113021</v>
      </c>
      <c r="Q338" s="93" t="s">
        <v>113304</v>
      </c>
      <c r="R338" s="117">
        <f>2900000000-1166968-88483032</f>
        <v>2810350000</v>
      </c>
      <c r="S338" s="95"/>
      <c r="T338" s="138"/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113173</v>
      </c>
      <c r="N339" s="92">
        <v>45651</v>
      </c>
      <c r="O339" s="92" t="s">
        <v>113181</v>
      </c>
      <c r="P339" s="93" t="s">
        <v>113021</v>
      </c>
      <c r="Q339" s="93" t="s">
        <v>113305</v>
      </c>
      <c r="R339" s="117">
        <f>300000000+16094179</f>
        <v>316094179</v>
      </c>
      <c r="S339" s="95"/>
      <c r="T339" s="138"/>
      <c r="U339" s="91" t="s">
        <v>113162</v>
      </c>
    </row>
    <row r="340" spans="1:21" ht="35.25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113210</v>
      </c>
      <c r="N340" s="92">
        <v>45641</v>
      </c>
      <c r="O340" s="92" t="s">
        <v>113181</v>
      </c>
      <c r="P340" s="93" t="s">
        <v>113010</v>
      </c>
      <c r="Q340" s="93" t="s">
        <v>113304</v>
      </c>
      <c r="R340" s="117">
        <f>1100000000-200000000+195000000</f>
        <v>1095000000</v>
      </c>
      <c r="S340" s="95" t="s">
        <v>105533</v>
      </c>
      <c r="T340" s="314">
        <v>3191426295.0047998</v>
      </c>
      <c r="U340" s="91" t="s">
        <v>113162</v>
      </c>
    </row>
    <row r="341" spans="1:21" ht="25.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113211</v>
      </c>
      <c r="N341" s="92">
        <v>45641</v>
      </c>
      <c r="O341" s="92" t="s">
        <v>113181</v>
      </c>
      <c r="P341" s="93" t="s">
        <v>113010</v>
      </c>
      <c r="Q341" s="93" t="s">
        <v>113305</v>
      </c>
      <c r="R341" s="117">
        <v>160000000</v>
      </c>
      <c r="S341" s="95" t="s">
        <v>105533</v>
      </c>
      <c r="T341" s="314">
        <v>285450049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113212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f>1000000000-100000000</f>
        <v>900000000</v>
      </c>
      <c r="S342" s="95" t="s">
        <v>105533</v>
      </c>
      <c r="T342" s="314">
        <v>773272719.76959991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113213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80000000</v>
      </c>
      <c r="S343" s="95" t="s">
        <v>105533</v>
      </c>
      <c r="T343" s="314">
        <v>104065708</v>
      </c>
      <c r="U343" s="91" t="s">
        <v>113162</v>
      </c>
    </row>
    <row r="344" spans="1:21" ht="45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 t="s">
        <v>113160</v>
      </c>
      <c r="M344" s="91" t="s">
        <v>113214</v>
      </c>
      <c r="N344" s="92">
        <v>45641</v>
      </c>
      <c r="O344" s="92" t="s">
        <v>113181</v>
      </c>
      <c r="P344" s="93" t="s">
        <v>113021</v>
      </c>
      <c r="Q344" s="93" t="s">
        <v>113304</v>
      </c>
      <c r="R344" s="117">
        <f>1000000000-100000000</f>
        <v>900000000</v>
      </c>
      <c r="S344" s="95" t="s">
        <v>105533</v>
      </c>
      <c r="T344" s="314">
        <v>510274233.06879997</v>
      </c>
      <c r="U344" s="91" t="s">
        <v>113162</v>
      </c>
    </row>
    <row r="345" spans="1:21" ht="30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113170</v>
      </c>
      <c r="L345" s="90">
        <v>81101500</v>
      </c>
      <c r="M345" s="91" t="s">
        <v>113215</v>
      </c>
      <c r="N345" s="92">
        <v>45641</v>
      </c>
      <c r="O345" s="92" t="s">
        <v>113181</v>
      </c>
      <c r="P345" s="93" t="s">
        <v>113021</v>
      </c>
      <c r="Q345" s="93" t="s">
        <v>113305</v>
      </c>
      <c r="R345" s="117">
        <v>120000000</v>
      </c>
      <c r="S345" s="95" t="s">
        <v>105533</v>
      </c>
      <c r="T345" s="314">
        <v>50000000</v>
      </c>
      <c r="U345" s="91" t="s">
        <v>113162</v>
      </c>
    </row>
    <row r="346" spans="1:21" ht="30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113170</v>
      </c>
      <c r="L346" s="90">
        <v>90121600</v>
      </c>
      <c r="M346" s="91" t="s">
        <v>113167</v>
      </c>
      <c r="N346" s="92">
        <v>45311</v>
      </c>
      <c r="O346" s="92" t="s">
        <v>113059</v>
      </c>
      <c r="P346" s="93" t="s">
        <v>113010</v>
      </c>
      <c r="Q346" s="93" t="s">
        <v>113295</v>
      </c>
      <c r="R346" s="117">
        <v>40000000</v>
      </c>
      <c r="S346" s="95"/>
      <c r="T346" s="138"/>
      <c r="U346" s="91" t="s">
        <v>113162</v>
      </c>
    </row>
    <row r="347" spans="1:21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/>
      <c r="L347" s="90"/>
      <c r="M347" s="91" t="s">
        <v>113307</v>
      </c>
      <c r="N347" s="92" t="s">
        <v>113030</v>
      </c>
      <c r="O347" s="92" t="s">
        <v>113030</v>
      </c>
      <c r="P347" s="92" t="s">
        <v>113030</v>
      </c>
      <c r="Q347" s="92" t="s">
        <v>113030</v>
      </c>
      <c r="R347" s="117">
        <f>200000000+100000000</f>
        <v>300000000</v>
      </c>
      <c r="S347" s="95"/>
      <c r="T347" s="138"/>
      <c r="U347" s="91"/>
    </row>
    <row r="348" spans="1:21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/>
      <c r="L348" s="90"/>
      <c r="M348" s="91" t="s">
        <v>113306</v>
      </c>
      <c r="N348" s="92" t="s">
        <v>113030</v>
      </c>
      <c r="O348" s="92" t="s">
        <v>113030</v>
      </c>
      <c r="P348" s="92" t="s">
        <v>113030</v>
      </c>
      <c r="Q348" s="92" t="s">
        <v>113030</v>
      </c>
      <c r="R348" s="117">
        <v>100000000</v>
      </c>
      <c r="S348" s="95"/>
      <c r="T348" s="138"/>
      <c r="U348" s="91"/>
    </row>
    <row r="349" spans="1:21" ht="30" x14ac:dyDescent="0.2">
      <c r="A349" s="322"/>
      <c r="B349" s="319"/>
      <c r="C349" s="320"/>
      <c r="D349" s="320"/>
      <c r="E349" s="320"/>
      <c r="F349" s="320"/>
      <c r="G349" s="320"/>
      <c r="H349" s="320"/>
      <c r="I349" s="320"/>
      <c r="J349" s="321"/>
      <c r="K349" s="321" t="s">
        <v>113170</v>
      </c>
      <c r="L349" s="90">
        <v>90111500</v>
      </c>
      <c r="M349" s="91" t="s">
        <v>113216</v>
      </c>
      <c r="N349" s="92">
        <v>45311</v>
      </c>
      <c r="O349" s="92" t="s">
        <v>113181</v>
      </c>
      <c r="P349" s="93" t="s">
        <v>113179</v>
      </c>
      <c r="Q349" s="93" t="s">
        <v>113030</v>
      </c>
      <c r="R349" s="117">
        <f>49478465.53+404845.31</f>
        <v>49883310.840000004</v>
      </c>
      <c r="S349" s="95"/>
      <c r="T349" s="138"/>
      <c r="U349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9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U285:U1048576 U176:U265 U267:U282 U1:U154 U156:U174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2024-03-05T14:33:41Z</dcterms:modified>
</cp:coreProperties>
</file>