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0460" windowHeight="441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2023'!$B$6:$W$329</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61" i="10" l="1"/>
  <c r="W329" i="10"/>
  <c r="W328" i="10"/>
  <c r="W323" i="10"/>
  <c r="W322" i="10"/>
  <c r="W321" i="10"/>
  <c r="W320" i="10"/>
  <c r="W319" i="10"/>
  <c r="W318" i="10"/>
  <c r="W317" i="10"/>
  <c r="W316" i="10"/>
  <c r="W315" i="10"/>
  <c r="W314" i="10"/>
  <c r="W313" i="10"/>
  <c r="W312" i="10"/>
  <c r="W311" i="10"/>
  <c r="W310" i="10"/>
  <c r="W309" i="10"/>
  <c r="W308" i="10"/>
  <c r="W307" i="10"/>
  <c r="W306" i="10"/>
  <c r="W303" i="10"/>
  <c r="W302" i="10"/>
  <c r="W301" i="10"/>
  <c r="W300" i="10"/>
  <c r="W299" i="10"/>
  <c r="W298" i="10"/>
  <c r="W297" i="10"/>
  <c r="W296" i="10"/>
  <c r="W295" i="10"/>
  <c r="W294" i="10"/>
  <c r="W293" i="10"/>
  <c r="W282" i="10"/>
  <c r="W280" i="10"/>
  <c r="W278" i="10"/>
  <c r="W273" i="10"/>
  <c r="W271" i="10"/>
  <c r="W268" i="10"/>
  <c r="W267" i="10"/>
  <c r="W263" i="10"/>
  <c r="W262" i="10"/>
  <c r="W260" i="10"/>
  <c r="W259" i="10"/>
  <c r="W258" i="10"/>
  <c r="W257" i="10"/>
  <c r="W255" i="10"/>
  <c r="W254" i="10"/>
  <c r="W251" i="10"/>
  <c r="W250" i="10"/>
  <c r="W249" i="10"/>
  <c r="W248" i="10"/>
  <c r="W247" i="10"/>
  <c r="W246" i="10"/>
  <c r="W241" i="10"/>
  <c r="W237" i="10"/>
  <c r="W232" i="10"/>
  <c r="W228" i="10"/>
  <c r="W227" i="10"/>
  <c r="W226" i="10"/>
  <c r="W224" i="10"/>
  <c r="W223" i="10"/>
  <c r="W221" i="10"/>
  <c r="W220" i="10"/>
  <c r="W219" i="10"/>
  <c r="W218" i="10"/>
  <c r="W217" i="10"/>
  <c r="W216" i="10"/>
  <c r="W215" i="10"/>
  <c r="W214" i="10"/>
  <c r="W213" i="10"/>
  <c r="W212" i="10"/>
  <c r="W211" i="10"/>
  <c r="W206" i="10"/>
  <c r="W203" i="10"/>
  <c r="W201" i="10"/>
  <c r="W200" i="10"/>
  <c r="W197" i="10"/>
  <c r="W196" i="10"/>
  <c r="W193" i="10"/>
  <c r="W190" i="10"/>
  <c r="W183" i="10"/>
  <c r="W181" i="10"/>
  <c r="W178" i="10"/>
  <c r="W177" i="10"/>
  <c r="W174" i="10"/>
  <c r="W171" i="10"/>
  <c r="W170" i="10"/>
  <c r="W166" i="10"/>
  <c r="W165" i="10"/>
  <c r="W164" i="10"/>
  <c r="W163" i="10"/>
  <c r="W162" i="10"/>
  <c r="W161" i="10"/>
  <c r="W159" i="10"/>
  <c r="W158" i="10"/>
  <c r="W156" i="10"/>
  <c r="W152" i="10"/>
  <c r="W148" i="10"/>
  <c r="W147" i="10"/>
  <c r="W145" i="10"/>
  <c r="W144" i="10"/>
  <c r="W143" i="10"/>
  <c r="W140" i="10"/>
  <c r="W139" i="10"/>
  <c r="W138" i="10"/>
  <c r="W137" i="10"/>
  <c r="W136" i="10"/>
  <c r="W135" i="10"/>
  <c r="W134" i="10"/>
  <c r="W133" i="10"/>
  <c r="W132" i="10"/>
  <c r="W131" i="10"/>
  <c r="W130" i="10"/>
  <c r="W129" i="10"/>
  <c r="W128" i="10"/>
  <c r="W126" i="10"/>
  <c r="W124" i="10"/>
  <c r="W123" i="10"/>
  <c r="W122" i="10"/>
  <c r="W121" i="10"/>
  <c r="W120" i="10"/>
  <c r="W119" i="10"/>
  <c r="W118" i="10"/>
  <c r="W114" i="10"/>
  <c r="W113" i="10"/>
  <c r="W109" i="10"/>
  <c r="W107" i="10"/>
  <c r="W101" i="10"/>
  <c r="W98" i="10"/>
  <c r="W97" i="10"/>
  <c r="W95" i="10"/>
  <c r="W94" i="10"/>
  <c r="W93" i="10"/>
  <c r="W89" i="10"/>
  <c r="W87" i="10"/>
  <c r="W84" i="10"/>
  <c r="W83" i="10"/>
  <c r="W82" i="10"/>
  <c r="W81" i="10"/>
  <c r="W80" i="10"/>
  <c r="W77" i="10"/>
  <c r="W76" i="10"/>
  <c r="W73" i="10"/>
  <c r="W69" i="10"/>
  <c r="W66" i="10"/>
  <c r="W64" i="10"/>
  <c r="W62" i="10"/>
  <c r="W59" i="10"/>
  <c r="W57" i="10"/>
  <c r="W54" i="10"/>
  <c r="W52" i="10"/>
  <c r="W49" i="10"/>
  <c r="W47" i="10"/>
  <c r="W46" i="10"/>
  <c r="W42" i="10"/>
  <c r="W41" i="10"/>
  <c r="W39" i="10"/>
  <c r="W38" i="10"/>
  <c r="W36" i="10"/>
  <c r="W34" i="10"/>
  <c r="W30" i="10"/>
  <c r="W24" i="10"/>
  <c r="W18" i="10"/>
  <c r="W15" i="10"/>
  <c r="W13" i="10"/>
  <c r="W14" i="10"/>
  <c r="Q77" i="10" l="1"/>
  <c r="Q314" i="10" l="1"/>
  <c r="Q101" i="10" l="1"/>
  <c r="Q42" i="10"/>
  <c r="Q14" i="10"/>
  <c r="Q13" i="10" l="1"/>
  <c r="Q254" i="10" l="1"/>
  <c r="Q255" i="10"/>
  <c r="Q139" i="10" l="1"/>
  <c r="Q257" i="10" l="1"/>
  <c r="Q261" i="10"/>
  <c r="Q226" i="10" l="1"/>
  <c r="Q216" i="10"/>
  <c r="Q258" i="10" l="1"/>
  <c r="Q260" i="10" l="1"/>
  <c r="Q259" i="10"/>
  <c r="Q217" i="10"/>
  <c r="Q316" i="10" l="1"/>
  <c r="Q319" i="10"/>
  <c r="Q79" i="10" l="1"/>
  <c r="Q178" i="10"/>
  <c r="Q112" i="10"/>
  <c r="Q253" i="10" l="1"/>
  <c r="Q292" i="10"/>
  <c r="Q305" i="10"/>
  <c r="Q327" i="10"/>
  <c r="Q326" i="10" s="1"/>
  <c r="Q291" i="10" l="1"/>
  <c r="Q325" i="10"/>
  <c r="Q12" i="10"/>
  <c r="Q324" i="10" l="1"/>
  <c r="S258" i="10"/>
  <c r="Q75" i="10"/>
  <c r="Q140" i="10"/>
  <c r="J14" i="13"/>
  <c r="J11" i="13"/>
  <c r="D6" i="13"/>
  <c r="D7" i="13"/>
  <c r="G7" i="13" s="1"/>
  <c r="D8" i="13"/>
  <c r="G8" i="13" s="1"/>
  <c r="D9" i="13"/>
  <c r="G9" i="13" s="1"/>
  <c r="D10" i="13"/>
  <c r="G10" i="13" s="1"/>
  <c r="D11" i="13"/>
  <c r="G11" i="13" s="1"/>
  <c r="D12" i="13"/>
  <c r="G12" i="13" s="1"/>
  <c r="D13" i="13"/>
  <c r="G13" i="13" s="1"/>
  <c r="D14" i="13"/>
  <c r="G14" i="13" s="1"/>
  <c r="D5" i="13"/>
  <c r="G5" i="13" s="1"/>
  <c r="L5" i="13" s="1"/>
  <c r="Q200" i="10"/>
  <c r="L9" i="13" l="1"/>
  <c r="G6" i="13"/>
  <c r="L6" i="13" s="1"/>
  <c r="L13" i="13"/>
  <c r="L11" i="13"/>
  <c r="L12" i="13"/>
  <c r="L10" i="13"/>
  <c r="L8" i="13"/>
  <c r="L14" i="13"/>
  <c r="L7" i="13"/>
  <c r="Q250" i="10"/>
  <c r="Q245" i="10" l="1"/>
  <c r="Q266" i="10"/>
  <c r="Q210" i="10"/>
  <c r="Q265" i="10" l="1"/>
  <c r="Q244" i="10"/>
  <c r="Q228" i="10"/>
  <c r="Q125"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43" i="10" l="1"/>
  <c r="Q264" i="10"/>
  <c r="H5" i="13"/>
  <c r="K5" i="13" s="1"/>
  <c r="Q222" i="10"/>
  <c r="Q225" i="10"/>
  <c r="Q117" i="10" l="1"/>
  <c r="Q240" i="10"/>
  <c r="Q236" i="10"/>
  <c r="Q231" i="10"/>
  <c r="Q202" i="10"/>
  <c r="Q199" i="10"/>
  <c r="Q195" i="10"/>
  <c r="Q176" i="10"/>
  <c r="Q173" i="10"/>
  <c r="Q169" i="10"/>
  <c r="Q160" i="10"/>
  <c r="Q157" i="10"/>
  <c r="Q155" i="10"/>
  <c r="Q146" i="10"/>
  <c r="Q142" i="10"/>
  <c r="Q127"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5" i="10"/>
  <c r="Q230" i="10"/>
  <c r="Q22" i="10"/>
  <c r="Q28" i="10"/>
  <c r="Q235" i="10"/>
  <c r="Q44" i="10"/>
  <c r="Q168" i="10"/>
  <c r="Q239" i="10"/>
  <c r="Q67" i="10"/>
  <c r="Q172" i="10"/>
  <c r="Q55" i="10"/>
  <c r="Q50" i="10"/>
  <c r="Q60" i="10"/>
  <c r="Q32" i="10"/>
  <c r="Q154" i="10"/>
  <c r="Q141" i="10"/>
  <c r="Q209" i="10"/>
  <c r="Q151" i="10"/>
  <c r="Q180" i="10"/>
  <c r="Q182" i="10"/>
  <c r="Q192" i="10"/>
  <c r="Q194" i="10"/>
  <c r="Q205" i="10"/>
  <c r="Q189" i="10"/>
  <c r="Q188" i="10" l="1"/>
  <c r="Q229" i="10"/>
  <c r="Q179" i="10"/>
  <c r="Q204" i="10"/>
  <c r="Q150" i="10"/>
  <c r="Q31" i="10"/>
  <c r="Q234" i="10"/>
  <c r="Q21" i="10"/>
  <c r="Q238" i="10"/>
  <c r="Q191" i="10"/>
  <c r="Q43" i="10"/>
  <c r="Q105" i="10"/>
  <c r="Q116" i="10"/>
  <c r="Q153" i="10"/>
  <c r="Q198" i="10"/>
  <c r="Q208" i="10"/>
  <c r="Q20" i="10" l="1"/>
  <c r="Q115" i="10"/>
  <c r="Q104" i="10"/>
  <c r="Q187" i="10"/>
  <c r="Q233" i="10"/>
  <c r="Q149" i="10"/>
  <c r="Q167" i="10"/>
  <c r="Q270" i="10"/>
  <c r="Q272" i="10"/>
  <c r="Q277" i="10"/>
  <c r="Q279" i="10"/>
  <c r="Q281" i="10"/>
  <c r="Q283" i="10"/>
  <c r="Q286" i="10"/>
  <c r="Q304" i="10"/>
  <c r="Q110" i="10" l="1"/>
  <c r="Q290" i="10"/>
  <c r="Q186" i="10"/>
  <c r="Q276" i="10"/>
  <c r="Q103" i="10"/>
  <c r="Q19" i="10"/>
  <c r="Q269" i="10"/>
  <c r="Q102" i="10" l="1"/>
  <c r="Q275" i="10"/>
  <c r="Q289" i="10"/>
  <c r="F14" i="13"/>
  <c r="F13" i="13"/>
  <c r="I13" i="13" s="1"/>
  <c r="J13" i="13" s="1"/>
  <c r="F12" i="13"/>
  <c r="I12" i="13" s="1"/>
  <c r="J12" i="13" s="1"/>
  <c r="F11" i="13"/>
  <c r="Q288" i="10" l="1"/>
  <c r="Q274"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56" i="10"/>
  <c r="Q25" i="10" l="1"/>
  <c r="Q7" i="10" s="1"/>
  <c r="S7" i="10" s="1"/>
  <c r="Q252" i="10"/>
  <c r="Q242" i="10" l="1"/>
  <c r="Q207"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5" i="10" l="1"/>
  <c r="R55" i="12"/>
  <c r="R267" i="12"/>
  <c r="R96" i="12"/>
  <c r="R50" i="12"/>
  <c r="T96" i="12"/>
  <c r="R63" i="12"/>
  <c r="T151" i="12"/>
  <c r="T68" i="12"/>
  <c r="T216" i="12"/>
  <c r="T215" i="12" s="1"/>
  <c r="R160" i="12"/>
  <c r="R159" i="12" s="1"/>
  <c r="R83" i="12"/>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R79" i="12"/>
  <c r="T175" i="12"/>
  <c r="T237" i="12"/>
  <c r="T200" i="12"/>
  <c r="T195" i="12" s="1"/>
  <c r="Q184"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4"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Q42" authorId="1" shapeId="0">
      <text>
        <r>
          <rPr>
            <b/>
            <sz val="9"/>
            <color indexed="81"/>
            <rFont val="Tahoma"/>
            <family val="2"/>
          </rPr>
          <t>Oficio: Resolución
Valor: $ 185.000.000
Se traslada a: SERVICIOS DE DISTRIBUCIÓN DE ELECTRICIDAD, Y SERVICIOS DE DISTRIBUCIÓN DE GAS (POR CUENTA PROPIA)</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t>
        </r>
      </text>
    </comment>
    <comment ref="L118"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P137"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9"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0" authorId="1" shapeId="0">
      <text>
        <r>
          <rPr>
            <b/>
            <sz val="9"/>
            <color indexed="81"/>
            <rFont val="Tahoma"/>
            <family val="2"/>
          </rPr>
          <t>Oficio:</t>
        </r>
        <r>
          <rPr>
            <sz val="9"/>
            <color indexed="81"/>
            <rFont val="Tahoma"/>
            <family val="2"/>
          </rPr>
          <t xml:space="preserve"> 59312
Se cambia UNSPSC: 80101500</t>
        </r>
      </text>
    </comment>
    <comment ref="Q21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16"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t>
        </r>
      </text>
    </comment>
    <comment ref="Q217"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Q226"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54"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55"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t>
        </r>
      </text>
    </comment>
    <comment ref="Q257"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58"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t>
        </r>
        <r>
          <rPr>
            <sz val="9"/>
            <color indexed="81"/>
            <rFont val="Tahoma"/>
            <family val="2"/>
          </rPr>
          <t xml:space="preserve">
</t>
        </r>
      </text>
    </comment>
    <comment ref="Q25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0"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SERVICIOS DE LIMPIEZA Y ASEO DE AREAS COMUNES DE VIVIENDAS FISCALES DE LA CIUDAD DE IBAGUE Y YOPAL</t>
        </r>
      </text>
    </comment>
    <comment ref="Q261"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314"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16"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19"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23" authorId="1" shapeId="0">
      <text>
        <r>
          <rPr>
            <b/>
            <sz val="9"/>
            <color indexed="81"/>
            <rFont val="Tahoma"/>
            <charset val="1"/>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<sst xmlns="http://schemas.openxmlformats.org/spreadsheetml/2006/main" count="111530" uniqueCount="106209">
  <si>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</si>
  <si>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</si>
  <si>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</si>
  <si>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</si>
  <si>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</si>
  <si>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</si>
  <si>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</si>
  <si>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</si>
  <si>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</si>
  <si>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</si>
  <si>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</si>
  <si>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</si>
  <si>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</si>
  <si>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</si>
  <si>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</si>
  <si>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</si>
  <si>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</si>
  <si>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</si>
  <si>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</si>
  <si>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</si>
  <si>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</si>
  <si>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</si>
  <si>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</si>
  <si>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</si>
  <si>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</si>
  <si>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</si>
  <si>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</si>
  <si>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</si>
  <si>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</si>
  <si>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</si>
  <si>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</si>
  <si>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</si>
  <si>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</si>
  <si>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</si>
  <si>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</si>
  <si>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</si>
  <si>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</si>
  <si>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</si>
  <si>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</si>
  <si>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</si>
  <si>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</si>
  <si>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</si>
  <si>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</si>
  <si>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</si>
  <si>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</si>
  <si>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</si>
  <si>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</si>
  <si>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</si>
  <si>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</si>
  <si>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</si>
  <si>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</si>
  <si>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</si>
  <si>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</si>
  <si>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</si>
  <si>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</si>
  <si>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</si>
  <si>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</si>
  <si>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</si>
  <si>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</si>
  <si>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</si>
  <si>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</si>
  <si>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</si>
  <si>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</si>
  <si>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</si>
  <si>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</si>
  <si>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</si>
  <si>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</si>
  <si>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</si>
  <si>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</si>
  <si>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</si>
  <si>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</si>
  <si>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</si>
  <si>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</si>
  <si>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</si>
  <si>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</si>
  <si>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</si>
  <si>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</si>
  <si>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</si>
  <si>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</si>
  <si>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</si>
  <si>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</si>
  <si>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</si>
  <si>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</si>
  <si>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</si>
  <si>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</si>
  <si>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</si>
  <si>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</si>
  <si>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</si>
  <si>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</si>
  <si>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</si>
  <si>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</si>
  <si>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</si>
  <si>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</si>
  <si>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</si>
  <si>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</si>
  <si>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</si>
  <si>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</si>
  <si>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</si>
  <si>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</si>
  <si>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</si>
  <si>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</si>
  <si>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</si>
  <si>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</si>
  <si>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</si>
  <si>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</si>
  <si>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</si>
  <si>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</si>
  <si>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</si>
  <si>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</si>
  <si>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</si>
  <si>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</si>
  <si>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</si>
  <si>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</si>
  <si>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</si>
  <si>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</si>
  <si>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</si>
  <si>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</si>
  <si>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</si>
  <si>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</si>
  <si>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</si>
  <si>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</si>
  <si>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</si>
  <si>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</si>
  <si>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</si>
  <si>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</si>
  <si>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</si>
  <si>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</si>
  <si>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</si>
  <si>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</si>
  <si>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</si>
  <si>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</si>
  <si>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</si>
  <si>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</si>
  <si>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</si>
  <si>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</si>
  <si>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</si>
  <si>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</si>
  <si>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</si>
  <si>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</si>
  <si>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</si>
  <si>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</si>
  <si>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</si>
  <si>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</si>
  <si>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</si>
  <si>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</si>
  <si>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</si>
  <si>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</si>
  <si>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</si>
  <si>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</si>
  <si>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</si>
  <si>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</si>
  <si>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</si>
  <si>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</si>
  <si>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</si>
  <si>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</si>
  <si>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</si>
  <si>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</si>
  <si>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</si>
  <si>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</si>
  <si>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</si>
  <si>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</si>
  <si>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</si>
  <si>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</si>
  <si>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</si>
  <si>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</si>
  <si>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</si>
  <si>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</si>
  <si>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</si>
  <si>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</si>
  <si>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</si>
  <si>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</si>
  <si>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</si>
  <si>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</si>
  <si>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</si>
  <si>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</si>
  <si>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</si>
  <si>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</si>
  <si>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</si>
  <si>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</si>
  <si>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</si>
  <si>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</si>
  <si>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</si>
  <si>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</si>
  <si>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</si>
  <si>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</si>
  <si>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</si>
  <si>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</si>
  <si>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</si>
  <si>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</si>
  <si>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</si>
  <si>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</si>
  <si>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</si>
  <si>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</si>
  <si>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</si>
  <si>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</si>
  <si>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</si>
  <si>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</si>
  <si>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</si>
  <si>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</si>
  <si>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</si>
  <si>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</si>
  <si>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</si>
  <si>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</si>
  <si>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</si>
  <si>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</si>
  <si>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</si>
  <si>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</si>
  <si>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</si>
  <si>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</si>
  <si>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</si>
  <si>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</si>
  <si>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</si>
  <si>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</si>
  <si>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</si>
  <si>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</si>
  <si>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</si>
  <si>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</si>
  <si>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</si>
  <si>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</si>
  <si>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</si>
  <si>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</si>
  <si>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</si>
  <si>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</si>
  <si>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</si>
  <si>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</si>
  <si>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</si>
  <si>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</si>
  <si>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</si>
  <si>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</si>
  <si>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</si>
  <si>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</si>
  <si>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</si>
  <si>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</si>
  <si>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</si>
  <si>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</si>
  <si>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</si>
  <si>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</si>
  <si>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</si>
  <si>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</si>
  <si>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</si>
  <si>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</si>
  <si>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</si>
  <si>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</si>
  <si>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</si>
  <si>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</si>
  <si>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</si>
  <si>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</si>
  <si>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</si>
  <si>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</si>
  <si>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</si>
  <si>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</si>
  <si>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</si>
  <si>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</si>
  <si>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</si>
  <si>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</si>
  <si>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</si>
  <si>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</si>
  <si>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</si>
  <si>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</si>
  <si>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</si>
  <si>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</si>
  <si>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</si>
  <si>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</si>
  <si>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</si>
  <si>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</si>
  <si>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</si>
  <si>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</si>
  <si>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</si>
  <si>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</si>
  <si>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</si>
  <si>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</si>
  <si>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</si>
  <si>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</si>
  <si>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</si>
  <si>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</si>
  <si>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</si>
  <si>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</si>
  <si>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</si>
  <si>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</si>
  <si>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</si>
  <si>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</si>
  <si>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</si>
  <si>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</si>
  <si>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</si>
  <si>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</si>
  <si>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</si>
  <si>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</si>
  <si>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</si>
  <si>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</si>
  <si>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</si>
  <si>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</si>
  <si>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</si>
  <si>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</si>
  <si>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</si>
  <si>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</si>
  <si>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</si>
  <si>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</si>
  <si>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</si>
  <si>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</si>
  <si>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</si>
  <si>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</si>
  <si>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</si>
  <si>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</si>
  <si>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</si>
  <si>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</si>
  <si>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</si>
  <si>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</si>
  <si>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</si>
  <si>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</si>
  <si>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</si>
  <si>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</si>
  <si>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</si>
  <si>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</si>
  <si>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</si>
  <si>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</si>
  <si>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</si>
  <si>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</si>
  <si>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</si>
  <si>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</si>
  <si>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</si>
  <si>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</si>
  <si>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</si>
  <si>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</si>
  <si>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</si>
  <si>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</si>
  <si>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</si>
  <si>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</si>
  <si>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</si>
  <si>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</si>
  <si>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</si>
  <si>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</si>
  <si>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</si>
  <si>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</si>
  <si>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</si>
  <si>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</si>
  <si>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</si>
  <si>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</si>
  <si>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</si>
  <si>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</si>
  <si>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</si>
  <si>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</si>
  <si>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</si>
  <si>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</si>
  <si>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</si>
  <si>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</si>
  <si>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</si>
  <si>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</si>
  <si>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</si>
  <si>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</si>
  <si>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</si>
  <si>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</si>
  <si>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</si>
  <si>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</si>
  <si>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</si>
  <si>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</si>
  <si>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</si>
  <si>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</si>
  <si>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</si>
  <si>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</si>
  <si>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</si>
  <si>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</si>
  <si>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</si>
  <si>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</si>
  <si>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</si>
  <si>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</si>
  <si>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</si>
  <si>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</si>
  <si>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</si>
  <si>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</si>
  <si>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</si>
  <si>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</si>
  <si>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</si>
  <si>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</si>
  <si>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</si>
  <si>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</si>
  <si>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</si>
  <si>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</si>
  <si>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</si>
  <si>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</si>
  <si>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</si>
  <si>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</si>
  <si>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</si>
  <si>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</si>
  <si>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</si>
  <si>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</si>
  <si>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</si>
  <si>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</si>
  <si>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</si>
  <si>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</si>
  <si>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</si>
  <si>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</si>
  <si>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</si>
  <si>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</si>
  <si>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</si>
  <si>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</si>
  <si>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</si>
  <si>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</si>
  <si>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</si>
  <si>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</si>
  <si>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</si>
  <si>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</si>
  <si>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</si>
  <si>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</si>
  <si>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</si>
  <si>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</si>
  <si>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</si>
  <si>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</si>
  <si>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</si>
  <si>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</si>
  <si>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</si>
  <si>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</si>
  <si>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</si>
  <si>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</si>
  <si>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</si>
  <si>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</si>
  <si>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</si>
  <si>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</si>
  <si>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</si>
  <si>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</si>
  <si>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</si>
  <si>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</si>
  <si>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</si>
  <si>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</si>
  <si>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</si>
  <si>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</si>
  <si>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</si>
  <si>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</si>
  <si>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</si>
  <si>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</si>
  <si>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</si>
  <si>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</si>
  <si>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</si>
  <si>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</si>
  <si>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</si>
  <si>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</si>
  <si>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</si>
  <si>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</si>
  <si>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</si>
  <si>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</si>
  <si>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</si>
  <si>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</si>
  <si>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</si>
  <si>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</si>
  <si>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</si>
  <si>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</si>
  <si>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</si>
  <si>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</si>
  <si>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</si>
  <si>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</si>
  <si>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</si>
  <si>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</si>
  <si>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</si>
  <si>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</si>
  <si>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</si>
  <si>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</si>
  <si>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</si>
  <si>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</si>
  <si>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</si>
  <si>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</si>
  <si>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</si>
  <si>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</si>
  <si>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</si>
  <si>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</si>
  <si>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</si>
  <si>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</si>
  <si>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</si>
  <si>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</si>
  <si>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</si>
  <si>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</si>
  <si>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</si>
  <si>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</si>
  <si>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</si>
  <si>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</si>
  <si>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</si>
  <si>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</si>
  <si>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</si>
  <si>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</si>
  <si>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</si>
  <si>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</si>
  <si>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</si>
  <si>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</si>
  <si>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</si>
  <si>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</si>
  <si>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</si>
  <si>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</si>
  <si>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</si>
  <si>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</si>
  <si>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</si>
  <si>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</si>
  <si>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</si>
  <si>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</si>
  <si>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</si>
  <si>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</si>
  <si>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</si>
  <si>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</si>
  <si>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</si>
  <si>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</si>
  <si>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</si>
  <si>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</si>
  <si>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</si>
  <si>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</si>
  <si>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</si>
  <si>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</si>
  <si>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</si>
  <si>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</si>
  <si>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</si>
  <si>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</si>
  <si>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</si>
  <si>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</si>
  <si>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</si>
  <si>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</si>
  <si>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</si>
  <si>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</si>
  <si>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</si>
  <si>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</si>
  <si>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</si>
  <si>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</si>
  <si>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</si>
  <si>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</si>
  <si>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</si>
  <si>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</si>
  <si>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</si>
  <si>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</si>
  <si>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</si>
  <si>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</si>
  <si>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</si>
  <si>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</si>
  <si>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</si>
  <si>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</si>
  <si>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</si>
  <si>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</si>
  <si>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</si>
  <si>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</si>
  <si>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</si>
  <si>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</si>
  <si>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</si>
  <si>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</si>
  <si>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</si>
  <si>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</si>
  <si>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</si>
  <si>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</si>
  <si>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</si>
  <si>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</si>
  <si>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</si>
  <si>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</si>
  <si>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</si>
  <si>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</si>
  <si>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</si>
  <si>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</si>
  <si>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</si>
  <si>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</si>
  <si>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</si>
  <si>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</si>
  <si>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</si>
  <si>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</si>
  <si>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</si>
  <si>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</si>
  <si>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</si>
  <si>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</si>
  <si>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</si>
  <si>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</si>
  <si>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</si>
  <si>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</si>
  <si>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</si>
  <si>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</si>
  <si>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</si>
  <si>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</si>
  <si>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</si>
  <si>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</si>
  <si>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</si>
  <si>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</si>
  <si>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</si>
  <si>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</si>
  <si>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</si>
  <si>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</si>
  <si>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</si>
  <si>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</si>
  <si>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</si>
  <si>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</si>
  <si>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</si>
  <si>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</si>
  <si>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</si>
  <si>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</si>
  <si>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</si>
  <si>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</si>
  <si>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</si>
  <si>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</si>
  <si>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</si>
  <si>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</si>
  <si>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</si>
  <si>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</si>
  <si>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</si>
  <si>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</si>
  <si>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</si>
  <si>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</si>
  <si>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</si>
  <si>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</si>
  <si>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</si>
  <si>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</si>
  <si>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</si>
  <si>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</si>
  <si>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</si>
  <si>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</si>
  <si>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</si>
  <si>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</si>
  <si>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</si>
  <si>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</si>
  <si>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</si>
  <si>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</si>
  <si>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</si>
  <si>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</si>
  <si>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</si>
  <si>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</si>
  <si>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</si>
  <si>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</si>
  <si>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</si>
  <si>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</si>
  <si>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</si>
  <si>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</si>
  <si>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</si>
  <si>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</si>
  <si>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</si>
  <si>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</si>
  <si>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</si>
  <si>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</si>
  <si>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</si>
  <si>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</si>
  <si>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</si>
  <si>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</si>
  <si>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</si>
  <si>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</si>
  <si>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</si>
  <si>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</si>
  <si>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</si>
  <si>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</si>
  <si>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</si>
  <si>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</si>
  <si>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</si>
  <si>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</si>
  <si>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</si>
  <si>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</si>
  <si>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</si>
  <si>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</si>
  <si>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</si>
  <si>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</si>
  <si>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</si>
  <si>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</si>
  <si>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</si>
  <si>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</si>
  <si>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</si>
  <si>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</si>
  <si>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</si>
  <si>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</si>
  <si>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</si>
  <si>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</si>
  <si>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</si>
  <si>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</si>
  <si>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</si>
  <si>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</si>
  <si>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</si>
  <si>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</si>
  <si>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</si>
  <si>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</si>
  <si>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</si>
  <si>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</si>
  <si>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</si>
  <si>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</si>
  <si>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</si>
  <si>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</si>
  <si>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</si>
  <si>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</si>
  <si>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</si>
  <si>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</si>
  <si>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</si>
  <si>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</si>
  <si>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</si>
  <si>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</si>
  <si>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</si>
  <si>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</si>
  <si>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</si>
  <si>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</si>
  <si>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</si>
  <si>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</si>
  <si>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</si>
  <si>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</si>
  <si>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</si>
  <si>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</si>
  <si>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</si>
  <si>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</si>
  <si>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</si>
  <si>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</si>
  <si>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</si>
  <si>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</si>
  <si>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</si>
  <si>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</si>
  <si>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</si>
  <si>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</si>
  <si>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</si>
  <si>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</si>
  <si>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</si>
  <si>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</si>
  <si>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</si>
  <si>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</si>
  <si>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</si>
  <si>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</si>
  <si>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</si>
  <si>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</si>
  <si>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</si>
  <si>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</si>
  <si>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</si>
  <si>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</si>
  <si>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</si>
  <si>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</si>
  <si>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</si>
  <si>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</si>
  <si>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</si>
  <si>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</si>
  <si>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</si>
  <si>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</si>
  <si>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</si>
  <si>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</si>
  <si>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</si>
  <si>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</si>
  <si>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</si>
  <si>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</si>
  <si>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</si>
  <si>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</si>
  <si>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</si>
  <si>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</si>
  <si>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</si>
  <si>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</si>
  <si>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</si>
  <si>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</si>
  <si>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</si>
  <si>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</si>
  <si>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</si>
  <si>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</si>
  <si>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</si>
  <si>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</si>
  <si>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</si>
  <si>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</si>
  <si>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</si>
  <si>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</si>
  <si>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</si>
  <si>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</si>
  <si>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</si>
  <si>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</si>
  <si>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</si>
  <si>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</si>
  <si>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</si>
  <si>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</si>
  <si>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</si>
  <si>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</si>
  <si>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</si>
  <si>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</si>
  <si>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</si>
  <si>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</si>
  <si>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</si>
  <si>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</si>
  <si>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</si>
  <si>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</si>
  <si>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</si>
  <si>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</si>
  <si>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</si>
  <si>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</si>
  <si>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</si>
  <si>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</si>
  <si>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</si>
  <si>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</si>
  <si>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</si>
  <si>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</si>
  <si>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</si>
  <si>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</si>
  <si>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</si>
  <si>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</si>
  <si>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</si>
  <si>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</si>
  <si>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</si>
  <si>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</si>
  <si>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</si>
  <si>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</si>
  <si>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</si>
  <si>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</si>
  <si>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</si>
  <si>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</si>
  <si>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</si>
  <si>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</si>
  <si>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</si>
  <si>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</si>
  <si>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</si>
  <si>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</si>
  <si>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</si>
  <si>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</si>
  <si>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</si>
  <si>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</si>
  <si>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</si>
  <si>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</si>
  <si>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</si>
  <si>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</si>
  <si>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</si>
  <si>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</si>
  <si>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</si>
  <si>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</si>
  <si>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</si>
  <si>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</si>
  <si>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</si>
  <si>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</si>
  <si>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</si>
  <si>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</si>
  <si>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</si>
  <si>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</si>
  <si>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</si>
  <si>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</si>
  <si>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</si>
  <si>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</si>
  <si>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</si>
  <si>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</si>
  <si>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</si>
  <si>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</si>
  <si>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</si>
  <si>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</si>
  <si>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</si>
  <si>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</si>
  <si>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</si>
  <si>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</si>
  <si>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</si>
  <si>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</si>
  <si>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</si>
  <si>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</si>
  <si>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</si>
  <si>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</si>
  <si>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</si>
  <si>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</si>
  <si>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</si>
  <si>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</si>
  <si>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</si>
  <si>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</si>
  <si>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</si>
  <si>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</si>
  <si>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</si>
  <si>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</si>
  <si>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</si>
  <si>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</si>
  <si>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</si>
  <si>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</si>
  <si>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</si>
  <si>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</si>
  <si>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</si>
  <si>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</si>
  <si>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</si>
  <si>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</si>
  <si>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</si>
  <si>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</si>
  <si>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</si>
  <si>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</si>
  <si>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</si>
  <si>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</si>
  <si>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</si>
  <si>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</si>
  <si>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</si>
  <si>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</si>
  <si>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</si>
  <si>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</si>
  <si>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</si>
  <si>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</si>
  <si>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</si>
  <si>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</si>
  <si>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</si>
  <si>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</si>
  <si>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</si>
  <si>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</si>
  <si>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</si>
  <si>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</si>
  <si>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</si>
  <si>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</si>
  <si>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</si>
  <si>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</si>
  <si>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</si>
  <si>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</si>
  <si>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</si>
  <si>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</si>
  <si>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</si>
  <si>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</si>
  <si>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</si>
  <si>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</si>
  <si>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</si>
  <si>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</si>
  <si>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</si>
  <si>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</si>
  <si>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</si>
  <si>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</si>
  <si>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</si>
  <si>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</si>
  <si>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</si>
  <si>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</si>
  <si>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</si>
  <si>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</si>
  <si>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</si>
  <si>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</si>
  <si>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</si>
  <si>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</si>
  <si>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</si>
  <si>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</si>
  <si>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</si>
  <si>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</si>
  <si>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</si>
  <si>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</si>
  <si>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</si>
  <si>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</si>
  <si>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</si>
  <si>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</si>
  <si>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</si>
  <si>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</si>
  <si>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</si>
  <si>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</si>
  <si>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</si>
  <si>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</si>
  <si>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</si>
  <si>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</si>
  <si>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</si>
  <si>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</si>
  <si>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</si>
  <si>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</si>
  <si>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</si>
  <si>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</si>
  <si>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</si>
  <si>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</si>
  <si>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</si>
  <si>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</si>
  <si>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</si>
  <si>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</si>
  <si>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</si>
  <si>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</si>
  <si>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</si>
  <si>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</si>
  <si>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</si>
  <si>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</si>
  <si>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</si>
  <si>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</si>
  <si>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</si>
  <si>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</si>
  <si>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</si>
  <si>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</si>
  <si>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</si>
  <si>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</si>
  <si>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</si>
  <si>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</si>
  <si>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</si>
  <si>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</si>
  <si>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</si>
  <si>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</si>
  <si>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</si>
  <si>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</si>
  <si>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</si>
  <si>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</si>
  <si>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</si>
  <si>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</si>
  <si>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</si>
  <si>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</si>
  <si>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</si>
  <si>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</si>
  <si>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</si>
  <si>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</si>
  <si>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</si>
  <si>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</si>
  <si>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</si>
  <si>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</si>
  <si>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</si>
  <si>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</si>
  <si>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</si>
  <si>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</si>
  <si>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</si>
  <si>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</si>
  <si>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</si>
  <si>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</si>
  <si>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</si>
  <si>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</si>
  <si>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</si>
  <si>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</si>
  <si>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</si>
  <si>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</si>
  <si>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</si>
  <si>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</si>
  <si>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</si>
  <si>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</si>
  <si>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</si>
  <si>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</si>
  <si>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</si>
  <si>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</si>
  <si>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</si>
  <si>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</si>
  <si>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</si>
  <si>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</si>
  <si>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</si>
  <si>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</si>
  <si>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</si>
  <si>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</si>
  <si>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</si>
  <si>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</si>
  <si>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</si>
  <si>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</si>
  <si>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</si>
  <si>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</si>
  <si>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</si>
  <si>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</si>
  <si>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</si>
  <si>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</si>
  <si>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</si>
  <si>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</si>
  <si>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</si>
  <si>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</si>
  <si>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</si>
  <si>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</si>
  <si>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</si>
  <si>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</si>
  <si>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</si>
  <si>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</si>
  <si>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</si>
  <si>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</si>
  <si>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</si>
  <si>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</si>
  <si>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</si>
  <si>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</si>
  <si>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</si>
  <si>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</si>
  <si>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</si>
  <si>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</si>
  <si>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</si>
  <si>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</si>
  <si>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</si>
  <si>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</si>
  <si>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</si>
  <si>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</si>
  <si>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</si>
  <si>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</si>
  <si>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</si>
  <si>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</si>
  <si>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</si>
  <si>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</si>
  <si>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</si>
  <si>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</si>
  <si>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</si>
  <si>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</si>
  <si>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</si>
  <si>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</si>
  <si>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</si>
  <si>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</si>
  <si>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</si>
  <si>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</si>
  <si>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</si>
  <si>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</si>
  <si>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</si>
  <si>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</si>
  <si>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</si>
  <si>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</si>
  <si>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</si>
  <si>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</si>
  <si>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</si>
  <si>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</si>
  <si>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</si>
  <si>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</si>
  <si>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</si>
  <si>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</si>
  <si>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</si>
  <si>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</si>
  <si>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</si>
  <si>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</si>
  <si>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</si>
  <si>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</si>
  <si>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</si>
  <si>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</si>
  <si>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</si>
  <si>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</si>
  <si>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</si>
  <si>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</si>
  <si>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</si>
  <si>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</si>
  <si>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</si>
  <si>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</si>
  <si>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</si>
  <si>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</si>
  <si>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</si>
  <si>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</si>
  <si>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</si>
  <si>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</si>
  <si>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</si>
  <si>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</si>
  <si>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</si>
  <si>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</si>
  <si>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</si>
  <si>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</si>
  <si>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</si>
  <si>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</si>
  <si>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</si>
  <si>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</si>
  <si>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</si>
  <si>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</si>
  <si>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</si>
  <si>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</si>
  <si>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</si>
  <si>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</si>
  <si>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</si>
  <si>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</si>
  <si>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</si>
  <si>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</si>
  <si>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</si>
  <si>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</si>
  <si>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</si>
  <si>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</si>
  <si>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</si>
  <si>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</si>
  <si>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</si>
  <si>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</si>
  <si>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</si>
  <si>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</si>
  <si>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</si>
  <si>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</si>
  <si>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</si>
  <si>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</si>
  <si>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</si>
  <si>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</si>
  <si>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</si>
  <si>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</si>
  <si>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</si>
  <si>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</si>
  <si>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</si>
  <si>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</si>
  <si>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</si>
  <si>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</si>
  <si>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</si>
  <si>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</si>
  <si>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</si>
  <si>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</si>
  <si>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</si>
  <si>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</si>
  <si>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</si>
  <si>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</si>
  <si>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</si>
  <si>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</si>
  <si>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</si>
  <si>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</si>
  <si>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</si>
  <si>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</si>
  <si>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</si>
  <si>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</si>
  <si>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</si>
  <si>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</si>
  <si>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</si>
  <si>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</si>
  <si>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</si>
  <si>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</si>
  <si>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</si>
  <si>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</si>
  <si>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</si>
  <si>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</si>
  <si>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</si>
  <si>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</si>
  <si>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</si>
  <si>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</si>
  <si>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</si>
  <si>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</si>
  <si>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</si>
  <si>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</si>
  <si>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</si>
  <si>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</si>
  <si>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</si>
  <si>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</si>
  <si>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</si>
  <si>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</si>
  <si>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</si>
  <si>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</si>
  <si>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</si>
  <si>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</si>
  <si>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</si>
  <si>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</si>
  <si>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</si>
  <si>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</si>
  <si>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</si>
  <si>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</si>
  <si>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</si>
  <si>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</si>
  <si>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</si>
  <si>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</si>
  <si>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</si>
  <si>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</si>
  <si>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</si>
  <si>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</si>
  <si>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</si>
  <si>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</si>
  <si>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</si>
  <si>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</si>
  <si>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</si>
  <si>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</si>
  <si>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</si>
  <si>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</si>
  <si>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</si>
  <si>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</si>
  <si>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</si>
  <si>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</si>
  <si>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</si>
  <si>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</si>
  <si>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</si>
  <si>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</si>
  <si>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</si>
  <si>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</si>
  <si>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</si>
  <si>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</si>
  <si>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</si>
  <si>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</si>
  <si>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</si>
  <si>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</si>
  <si>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</si>
  <si>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</si>
  <si>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</si>
  <si>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</si>
  <si>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</si>
  <si>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</si>
  <si>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</si>
  <si>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</si>
  <si>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</si>
  <si>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</si>
  <si>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</si>
  <si>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</si>
  <si>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</si>
  <si>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</si>
  <si>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</si>
  <si>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</si>
  <si>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</si>
  <si>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</si>
  <si>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</si>
  <si>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</si>
  <si>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</si>
  <si>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</si>
  <si>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</si>
  <si>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</si>
  <si>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</si>
  <si>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</si>
  <si>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</si>
  <si>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</si>
  <si>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</si>
  <si>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</si>
  <si>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</si>
  <si>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</si>
  <si>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</si>
  <si>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</si>
  <si>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</si>
  <si>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</si>
  <si>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</si>
  <si>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</si>
  <si>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</si>
  <si>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</si>
  <si>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</si>
  <si>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</si>
  <si>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</si>
  <si>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</si>
  <si>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</si>
  <si>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</si>
  <si>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</si>
  <si>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</si>
  <si>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</si>
  <si>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</si>
  <si>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</si>
  <si>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</si>
  <si>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</si>
  <si>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</si>
  <si>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</si>
  <si>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</si>
  <si>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</si>
  <si>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</si>
  <si>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</si>
  <si>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</si>
  <si>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</si>
  <si>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</si>
  <si>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</si>
  <si>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</si>
  <si>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</si>
  <si>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</si>
  <si>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</si>
  <si>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</si>
  <si>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</si>
  <si>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</si>
  <si>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</si>
  <si>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</si>
  <si>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</si>
  <si>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</si>
  <si>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</si>
  <si>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</si>
  <si>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</si>
  <si>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</si>
  <si>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</si>
  <si>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</si>
  <si>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</si>
  <si>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</si>
  <si>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</si>
  <si>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</si>
  <si>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</si>
  <si>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</si>
  <si>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</si>
  <si>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</si>
  <si>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</si>
  <si>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</si>
  <si>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</si>
  <si>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</si>
  <si>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</si>
  <si>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</si>
  <si>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</si>
  <si>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</si>
  <si>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</si>
  <si>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</si>
  <si>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</si>
  <si>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</si>
  <si>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</si>
  <si>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</si>
  <si>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</si>
  <si>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</si>
  <si>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</si>
  <si>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</si>
  <si>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</si>
  <si>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</si>
  <si>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</si>
  <si>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</si>
  <si>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</si>
  <si>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</si>
  <si>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</si>
  <si>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</si>
  <si>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</si>
  <si>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</si>
  <si>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</si>
  <si>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</si>
  <si>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</si>
  <si>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</si>
  <si>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</si>
  <si>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</si>
  <si>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</si>
  <si>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</si>
  <si>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</si>
  <si>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</si>
  <si>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</si>
  <si>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</si>
  <si>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</si>
  <si>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</si>
  <si>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</si>
  <si>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</si>
  <si>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</si>
  <si>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</si>
  <si>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</si>
  <si>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</si>
  <si>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</si>
  <si>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</si>
  <si>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</si>
  <si>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</si>
  <si>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</si>
  <si>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</si>
  <si>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</si>
  <si>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</si>
  <si>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</si>
  <si>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</si>
  <si>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</si>
  <si>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</si>
  <si>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</si>
  <si>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</si>
  <si>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</si>
  <si>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</si>
  <si>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</si>
  <si>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</si>
  <si>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</si>
  <si>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</si>
  <si>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</si>
  <si>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</si>
  <si>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</si>
  <si>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</si>
  <si>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</si>
  <si>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</si>
  <si>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</si>
  <si>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</si>
  <si>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</si>
  <si>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</si>
  <si>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</si>
  <si>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</si>
  <si>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</si>
  <si>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</si>
  <si>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</si>
  <si>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</si>
  <si>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</si>
  <si>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</si>
  <si>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</si>
  <si>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</si>
  <si>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</si>
  <si>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</si>
  <si>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</si>
  <si>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</si>
  <si>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</si>
  <si>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</si>
  <si>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</si>
  <si>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</si>
  <si>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</si>
  <si>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</si>
  <si>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</si>
  <si>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</si>
  <si>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</si>
  <si>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</si>
  <si>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</si>
  <si>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</si>
  <si>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</si>
  <si>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</si>
  <si>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</si>
  <si>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</si>
  <si>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</si>
  <si>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</si>
  <si>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</si>
  <si>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</si>
  <si>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</si>
  <si>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</si>
  <si>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</si>
  <si>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</si>
  <si>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</si>
  <si>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</si>
  <si>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</si>
  <si>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</si>
  <si>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</si>
  <si>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</si>
  <si>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</si>
  <si>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</si>
  <si>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</si>
  <si>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</si>
  <si>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</si>
  <si>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</si>
  <si>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</si>
  <si>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</si>
  <si>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</si>
  <si>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</si>
  <si>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</si>
  <si>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</si>
  <si>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</si>
  <si>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</si>
  <si>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</si>
  <si>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</si>
  <si>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</si>
  <si>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</si>
  <si>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</si>
  <si>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</si>
  <si>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</si>
  <si>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</si>
  <si>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</si>
  <si>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</si>
  <si>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</si>
  <si>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</si>
  <si>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</si>
  <si>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</si>
  <si>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</si>
  <si>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</si>
  <si>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</si>
  <si>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</si>
  <si>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</si>
  <si>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</si>
  <si>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</si>
  <si>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</si>
  <si>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</si>
  <si>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</si>
  <si>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</si>
  <si>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</si>
  <si>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</si>
  <si>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</si>
  <si>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</si>
  <si>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</si>
  <si>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</si>
  <si>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</si>
  <si>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</si>
  <si>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</si>
  <si>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</si>
  <si>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</si>
  <si>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</si>
  <si>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</si>
  <si>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</si>
  <si>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</si>
  <si>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</si>
  <si>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</si>
  <si>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</si>
  <si>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</si>
  <si>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</si>
  <si>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</si>
  <si>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</si>
  <si>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</si>
  <si>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</si>
  <si>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</si>
  <si>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</si>
  <si>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</si>
  <si>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</si>
  <si>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</si>
  <si>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</si>
  <si>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</si>
  <si>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</si>
  <si>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</si>
  <si>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</si>
  <si>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</si>
  <si>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</si>
  <si>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</si>
  <si>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</si>
  <si>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</si>
  <si>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</si>
  <si>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</si>
  <si>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</si>
  <si>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</si>
  <si>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</si>
  <si>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</si>
  <si>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</si>
  <si>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</si>
  <si>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</si>
  <si>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</si>
  <si>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</si>
  <si>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</si>
  <si>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</si>
  <si>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</si>
  <si>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</si>
  <si>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</si>
  <si>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</si>
  <si>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</si>
  <si>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</si>
  <si>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</si>
  <si>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</si>
  <si>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</si>
  <si>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</si>
  <si>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</si>
  <si>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</si>
  <si>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</si>
  <si>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</si>
  <si>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</si>
  <si>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</si>
  <si>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</si>
  <si>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</si>
  <si>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</si>
  <si>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</si>
  <si>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</si>
  <si>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</si>
  <si>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</si>
  <si>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</si>
  <si>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</si>
  <si>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</si>
  <si>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</si>
  <si>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</si>
  <si>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</si>
  <si>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</si>
  <si>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</si>
  <si>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</si>
  <si>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</si>
  <si>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</si>
  <si>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</si>
  <si>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</si>
  <si>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</si>
  <si>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</si>
  <si>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</si>
  <si>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</si>
  <si>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</si>
  <si>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</si>
  <si>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</si>
  <si>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</si>
  <si>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</si>
  <si>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</si>
  <si>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</si>
  <si>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</si>
  <si>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</si>
  <si>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</si>
  <si>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</si>
  <si>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</si>
  <si>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</si>
  <si>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</si>
  <si>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</si>
  <si>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</si>
  <si>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</si>
  <si>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</si>
  <si>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</si>
  <si>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</si>
  <si>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</si>
  <si>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</si>
  <si>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</si>
  <si>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</si>
  <si>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</si>
  <si>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</si>
  <si>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</si>
  <si>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</si>
  <si>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</si>
  <si>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</si>
  <si>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</si>
  <si>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</si>
  <si>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</si>
  <si>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</si>
  <si>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</si>
  <si>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</si>
  <si>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</si>
  <si>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</si>
  <si>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</si>
  <si>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</si>
  <si>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</si>
  <si>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</si>
  <si>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</si>
  <si>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</si>
  <si>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</si>
  <si>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</si>
  <si>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</si>
  <si>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</si>
  <si>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</si>
  <si>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</si>
  <si>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</si>
  <si>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</si>
  <si>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</si>
  <si>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</si>
  <si>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</si>
  <si>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</si>
  <si>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</si>
  <si>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</si>
  <si>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</si>
  <si>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</si>
  <si>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</si>
  <si>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</si>
  <si>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</si>
  <si>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</si>
  <si>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</si>
  <si>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</si>
  <si>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</si>
  <si>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</si>
  <si>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</si>
  <si>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</si>
  <si>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</si>
  <si>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</si>
  <si>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</si>
  <si>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</si>
  <si>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</si>
  <si>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</si>
  <si>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</si>
  <si>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</si>
  <si>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</si>
  <si>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</si>
  <si>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</si>
  <si>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</si>
  <si>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</si>
  <si>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</si>
  <si>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</si>
  <si>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</si>
  <si>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</si>
  <si>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</si>
  <si>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</si>
  <si>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</si>
  <si>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</si>
  <si>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</si>
  <si>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</si>
  <si>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</si>
  <si>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</si>
  <si>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</si>
  <si>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</si>
  <si>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</si>
  <si>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</si>
  <si>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</si>
  <si>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</si>
  <si>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</si>
  <si>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</si>
  <si>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</si>
  <si>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</si>
  <si>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</si>
  <si>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</si>
  <si>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</si>
  <si>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</si>
  <si>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</si>
  <si>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</si>
  <si>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</si>
  <si>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</si>
  <si>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</si>
  <si>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</si>
  <si>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</si>
  <si>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</si>
  <si>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</si>
  <si>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</si>
  <si>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</si>
  <si>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</si>
  <si>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</si>
  <si>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</si>
  <si>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</si>
  <si>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</si>
  <si>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</si>
  <si>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</si>
  <si>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</si>
  <si>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</si>
  <si>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</si>
  <si>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</si>
  <si>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</si>
  <si>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</si>
  <si>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</si>
  <si>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</si>
  <si>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</si>
  <si>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</si>
  <si>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</si>
  <si>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</si>
  <si>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</si>
  <si>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</si>
  <si>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</si>
  <si>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</si>
  <si>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</si>
  <si>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</si>
  <si>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</si>
  <si>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</si>
  <si>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</si>
  <si>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</si>
  <si>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</si>
  <si>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</si>
  <si>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</si>
  <si>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</si>
  <si>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</si>
  <si>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</si>
  <si>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</si>
  <si>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</si>
  <si>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</si>
  <si>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</si>
  <si>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</si>
  <si>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</si>
  <si>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</si>
  <si>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</si>
  <si>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</si>
  <si>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</si>
  <si>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</si>
  <si>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</si>
  <si>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</si>
  <si>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</si>
  <si>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</si>
  <si>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</si>
  <si>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</si>
  <si>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</si>
  <si>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</si>
  <si>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</si>
  <si>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</si>
  <si>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</si>
  <si>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</si>
  <si>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</si>
  <si>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</si>
  <si>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</si>
  <si>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</si>
  <si>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</si>
  <si>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</si>
  <si>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</si>
  <si>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</si>
  <si>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</si>
  <si>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</si>
  <si>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</si>
  <si>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</si>
  <si>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</si>
  <si>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</si>
  <si>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</si>
  <si>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</si>
  <si>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</si>
  <si>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</si>
  <si>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</si>
  <si>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</si>
  <si>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</si>
  <si>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</si>
  <si>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</si>
  <si>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</si>
  <si>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</si>
  <si>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</si>
  <si>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</si>
  <si>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</si>
  <si>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</si>
  <si>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</si>
  <si>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</si>
  <si>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</si>
  <si>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</si>
  <si>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</si>
  <si>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</si>
  <si>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</si>
  <si>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</si>
  <si>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</si>
  <si>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</si>
  <si>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</si>
  <si>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</si>
  <si>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</si>
  <si>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</si>
  <si>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</si>
  <si>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</si>
  <si>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</si>
  <si>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</si>
  <si>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</si>
  <si>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</si>
  <si>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</si>
  <si>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</si>
  <si>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</si>
  <si>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</si>
  <si>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</si>
  <si>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</si>
  <si>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</si>
  <si>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</si>
  <si>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</si>
  <si>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</si>
  <si>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</si>
  <si>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</si>
  <si>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</si>
  <si>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</si>
  <si>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</si>
  <si>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</si>
  <si>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</si>
  <si>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</si>
  <si>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</si>
  <si>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</si>
  <si>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</si>
  <si>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</si>
  <si>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</si>
  <si>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</si>
  <si>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</si>
  <si>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</si>
  <si>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</si>
  <si>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</si>
  <si>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</si>
  <si>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</si>
  <si>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</si>
  <si>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</si>
  <si>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</si>
  <si>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</si>
  <si>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</si>
  <si>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</si>
  <si>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</si>
  <si>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</si>
  <si>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</si>
  <si>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</si>
  <si>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</si>
  <si>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</si>
  <si>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</si>
  <si>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</si>
  <si>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</si>
  <si>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</si>
  <si>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</si>
  <si>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</si>
  <si>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</si>
  <si>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</si>
  <si>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</si>
  <si>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</si>
  <si>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</si>
  <si>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</si>
  <si>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</si>
  <si>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</si>
  <si>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</si>
  <si>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</si>
  <si>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</si>
  <si>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</si>
  <si>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</si>
  <si>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</si>
  <si>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</si>
  <si>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</si>
  <si>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</si>
  <si>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</si>
  <si>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</si>
  <si>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</si>
  <si>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</si>
  <si>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</si>
  <si>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</si>
  <si>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</si>
  <si>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</si>
  <si>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</si>
  <si>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</si>
  <si>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</si>
  <si>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</si>
  <si>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</si>
  <si>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</si>
  <si>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</si>
  <si>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</si>
  <si>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</si>
  <si>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</si>
  <si>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</si>
  <si>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</si>
  <si>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</si>
  <si>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</si>
  <si>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</si>
  <si>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</si>
  <si>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</si>
  <si>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</si>
  <si>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</si>
  <si>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</si>
  <si>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</si>
  <si>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</si>
  <si>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</si>
  <si>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</si>
  <si>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</si>
  <si>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</si>
  <si>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</si>
  <si>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</si>
  <si>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</si>
  <si>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</si>
  <si>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</si>
  <si>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</si>
  <si>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</si>
  <si>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</si>
  <si>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</si>
  <si>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</si>
  <si>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</si>
  <si>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</si>
  <si>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</si>
  <si>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</si>
  <si>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</si>
  <si>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</si>
  <si>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</si>
  <si>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</si>
  <si>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</si>
  <si>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</si>
  <si>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</si>
  <si>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</si>
  <si>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</si>
  <si>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</si>
  <si>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</si>
  <si>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</si>
  <si>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</si>
  <si>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</si>
  <si>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</si>
  <si>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</si>
  <si>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</si>
  <si>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</si>
  <si>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</si>
  <si>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</si>
  <si>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</si>
  <si>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</si>
  <si>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</si>
  <si>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</si>
  <si>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</si>
  <si>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</si>
  <si>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</si>
  <si>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</si>
  <si>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</si>
  <si>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</si>
  <si>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</si>
  <si>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</si>
  <si>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</si>
  <si>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</si>
  <si>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</si>
  <si>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</si>
  <si>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</si>
  <si>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</si>
  <si>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</si>
  <si>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</si>
  <si>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</si>
  <si>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</si>
  <si>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</si>
  <si>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</si>
  <si>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</si>
  <si>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</si>
  <si>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</si>
  <si>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</si>
  <si>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</si>
  <si>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</si>
  <si>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</si>
  <si>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</si>
  <si>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</si>
  <si>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</si>
  <si>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</si>
  <si>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</si>
  <si>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</si>
  <si>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</si>
  <si>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</si>
  <si>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</si>
  <si>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</si>
  <si>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</si>
  <si>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</si>
  <si>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</si>
  <si>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</si>
  <si>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</si>
  <si>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</si>
  <si>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</si>
  <si>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</si>
  <si>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</si>
  <si>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</si>
  <si>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</si>
  <si>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</si>
  <si>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</si>
  <si>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</si>
  <si>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</si>
  <si>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</si>
  <si>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</si>
  <si>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</si>
  <si>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</si>
  <si>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</si>
  <si>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</si>
  <si>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</si>
  <si>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</si>
  <si>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</si>
  <si>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</si>
  <si>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</si>
  <si>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</si>
  <si>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</si>
  <si>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</si>
  <si>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</si>
  <si>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</si>
  <si>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</si>
  <si>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</si>
  <si>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</si>
  <si>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</si>
  <si>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</si>
  <si>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</si>
  <si>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</si>
  <si>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</si>
  <si>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</si>
  <si>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</si>
  <si>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</si>
  <si>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</si>
  <si>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</si>
  <si>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</si>
  <si>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</si>
  <si>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</si>
  <si>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</si>
  <si>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</si>
  <si>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</si>
  <si>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</si>
  <si>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</si>
  <si>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</si>
  <si>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</si>
  <si>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</si>
  <si>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</si>
  <si>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</si>
  <si>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</si>
  <si>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</si>
  <si>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</si>
  <si>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</si>
  <si>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</si>
  <si>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</si>
  <si>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</si>
  <si>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</si>
  <si>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</si>
  <si>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</si>
  <si>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</si>
  <si>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</si>
  <si>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</si>
  <si>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</si>
  <si>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</si>
  <si>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</si>
  <si>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</si>
  <si>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</si>
  <si>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</si>
  <si>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</si>
  <si>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</si>
  <si>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</si>
  <si>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</si>
  <si>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</si>
  <si>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</si>
  <si>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</si>
  <si>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</si>
  <si>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</si>
  <si>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</si>
  <si>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</si>
  <si>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</si>
  <si>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</si>
  <si>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</si>
  <si>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</si>
  <si>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</si>
  <si>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</si>
  <si>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</si>
  <si>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</si>
  <si>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</si>
  <si>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</si>
  <si>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</si>
  <si>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</si>
  <si>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</si>
  <si>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</si>
  <si>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</si>
  <si>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</si>
  <si>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</si>
  <si>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</si>
  <si>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</si>
  <si>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</si>
  <si>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</si>
  <si>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</si>
  <si>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</si>
  <si>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</si>
  <si>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</si>
  <si>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</si>
  <si>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</si>
  <si>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</si>
  <si>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</si>
  <si>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</si>
  <si>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</si>
  <si>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</si>
  <si>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</si>
  <si>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</si>
  <si>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</si>
  <si>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</si>
  <si>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</si>
  <si>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</si>
  <si>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</si>
  <si>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</si>
  <si>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</si>
  <si>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</si>
  <si>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</si>
  <si>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</si>
  <si>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</si>
  <si>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</si>
  <si>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</si>
  <si>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</si>
  <si>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</si>
  <si>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</si>
  <si>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</si>
  <si>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</si>
  <si>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</si>
  <si>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</si>
  <si>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</si>
  <si>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</si>
  <si>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</si>
  <si>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</si>
  <si>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</si>
  <si>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</si>
  <si>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</si>
  <si>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</si>
  <si>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</si>
  <si>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</si>
  <si>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</si>
  <si>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</si>
  <si>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</si>
  <si>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</si>
  <si>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</si>
  <si>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</si>
  <si>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</si>
  <si>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</si>
  <si>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</si>
  <si>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</si>
  <si>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</si>
  <si>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</si>
  <si>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</si>
  <si>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</si>
  <si>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</si>
  <si>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</si>
  <si>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</si>
  <si>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</si>
  <si>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</si>
  <si>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</si>
  <si>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</si>
  <si>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</si>
  <si>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</si>
  <si>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</si>
  <si>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</si>
  <si>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</si>
  <si>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</si>
  <si>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</si>
  <si>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</si>
  <si>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</si>
  <si>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</si>
  <si>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</si>
  <si>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</si>
  <si>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</si>
  <si>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</si>
  <si>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</si>
  <si>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</si>
  <si>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</si>
  <si>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</si>
  <si>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</si>
  <si>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</si>
  <si>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</si>
  <si>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</si>
  <si>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</si>
  <si>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</si>
  <si>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</si>
  <si>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</si>
  <si>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</si>
  <si>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</si>
  <si>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</si>
  <si>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</si>
  <si>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</si>
  <si>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</si>
  <si>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</si>
  <si>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</si>
  <si>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</si>
  <si>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</si>
  <si>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</si>
  <si>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</si>
  <si>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</si>
  <si>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</si>
  <si>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</si>
  <si>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</si>
  <si>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</si>
  <si>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</si>
  <si>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</si>
  <si>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</si>
  <si>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</si>
  <si>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</si>
  <si>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</si>
  <si>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</si>
  <si>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</si>
  <si>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</si>
  <si>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</si>
  <si>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</si>
  <si>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</si>
  <si>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</si>
  <si>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</si>
  <si>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</si>
  <si>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</si>
  <si>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</si>
  <si>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</si>
  <si>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</si>
  <si>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</si>
  <si>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</si>
  <si>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</si>
  <si>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</si>
  <si>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</si>
  <si>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</si>
  <si>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</si>
  <si>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</si>
  <si>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</si>
  <si>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</si>
  <si>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</si>
  <si>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</si>
  <si>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</si>
  <si>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</si>
  <si>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</si>
  <si>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</si>
  <si>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</si>
  <si>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</si>
  <si>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</si>
  <si>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</si>
  <si>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</si>
  <si>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</si>
  <si>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</si>
  <si>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</si>
  <si>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</si>
  <si>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</si>
  <si>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</si>
  <si>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</si>
  <si>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</si>
  <si>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</si>
  <si>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</si>
  <si>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</si>
  <si>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</si>
  <si>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</si>
  <si>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</si>
  <si>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</si>
  <si>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</si>
  <si>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</si>
  <si>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</si>
  <si>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</si>
  <si>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</si>
  <si>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</si>
  <si>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</si>
  <si>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</si>
  <si>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</si>
  <si>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</si>
  <si>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</si>
  <si>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</si>
  <si>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</si>
  <si>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</si>
  <si>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</si>
  <si>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</si>
  <si>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</si>
  <si>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</si>
  <si>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</si>
  <si>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</si>
  <si>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</si>
  <si>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</si>
  <si>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</si>
  <si>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</si>
  <si>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</si>
  <si>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</si>
  <si>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</si>
  <si>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</si>
  <si>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</si>
  <si>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</si>
  <si>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</si>
  <si>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</si>
  <si>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</si>
  <si>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</si>
  <si>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</si>
  <si>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</si>
  <si>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</si>
  <si>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</si>
  <si>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</si>
  <si>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</si>
  <si>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</si>
  <si>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</si>
  <si>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</si>
  <si>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</si>
  <si>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</si>
  <si>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</si>
  <si>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</si>
  <si>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</si>
  <si>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</si>
  <si>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</si>
  <si>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</si>
  <si>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</si>
  <si>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</si>
  <si>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</si>
  <si>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</si>
  <si>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</si>
  <si>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</si>
  <si>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</si>
  <si>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</si>
  <si>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</si>
  <si>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</si>
  <si>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</si>
  <si>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</si>
  <si>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</si>
  <si>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</si>
  <si>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</si>
  <si>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</si>
  <si>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</si>
  <si>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</si>
  <si>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</si>
  <si>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</si>
  <si>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</si>
  <si>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</si>
  <si>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</si>
  <si>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</si>
  <si>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</si>
  <si>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</si>
  <si>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</si>
  <si>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</si>
  <si>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</si>
  <si>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</si>
  <si>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</si>
  <si>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</si>
  <si>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</si>
  <si>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</si>
  <si>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</si>
  <si>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</si>
  <si>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</si>
  <si>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</si>
  <si>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</si>
  <si>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</si>
  <si>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</si>
  <si>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</si>
  <si>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</si>
  <si>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</si>
  <si>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</si>
  <si>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</si>
  <si>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</si>
  <si>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</si>
  <si>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</si>
  <si>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</si>
  <si>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</si>
  <si>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</si>
  <si>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</si>
  <si>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</si>
  <si>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</si>
  <si>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</si>
  <si>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</si>
  <si>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</si>
  <si>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</si>
  <si>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</si>
  <si>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</si>
  <si>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</si>
  <si>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</si>
  <si>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</si>
  <si>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</si>
  <si>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</si>
  <si>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</si>
  <si>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</si>
  <si>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</si>
  <si>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</si>
  <si>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</si>
  <si>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</si>
  <si>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</si>
  <si>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</si>
  <si>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</si>
  <si>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</si>
  <si>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</si>
  <si>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</si>
  <si>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</si>
  <si>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</si>
  <si>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</si>
  <si>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</si>
  <si>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</si>
  <si>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</si>
  <si>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</si>
  <si>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</si>
  <si>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</si>
  <si>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</si>
  <si>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</si>
  <si>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</si>
  <si>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</si>
  <si>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</si>
  <si>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</si>
  <si>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</si>
  <si>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</si>
  <si>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</si>
  <si>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</si>
  <si>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</si>
  <si>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</si>
  <si>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</si>
  <si>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</si>
  <si>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</si>
  <si>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</si>
  <si>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</si>
  <si>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</si>
  <si>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</si>
  <si>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</si>
  <si>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</si>
  <si>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</si>
  <si>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</si>
  <si>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</si>
  <si>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</si>
  <si>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</si>
  <si>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</si>
  <si>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</si>
  <si>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</si>
  <si>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</si>
  <si>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</si>
  <si>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</si>
  <si>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</si>
  <si>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</si>
  <si>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</si>
  <si>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</si>
  <si>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</si>
  <si>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</si>
  <si>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</si>
  <si>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</si>
  <si>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</si>
  <si>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</si>
  <si>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</si>
  <si>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</si>
  <si>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</si>
  <si>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</si>
  <si>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</si>
  <si>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</si>
  <si>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</si>
  <si>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</si>
  <si>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</si>
  <si>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</si>
  <si>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</si>
  <si>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</si>
  <si>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</si>
  <si>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</si>
  <si>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</si>
  <si>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</si>
  <si>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</si>
  <si>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</si>
  <si>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</si>
  <si>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</si>
  <si>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</si>
  <si>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</si>
  <si>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</si>
  <si>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</si>
  <si>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</si>
  <si>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</si>
  <si>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</si>
  <si>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</si>
  <si>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</si>
  <si>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</si>
  <si>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</si>
  <si>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</si>
  <si>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</si>
  <si>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</si>
  <si>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</si>
  <si>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</si>
  <si>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</si>
  <si>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</si>
  <si>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</si>
  <si>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</si>
  <si>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</si>
  <si>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</si>
  <si>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</si>
  <si>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</si>
  <si>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</si>
  <si>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</si>
  <si>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</si>
  <si>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</si>
  <si>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</si>
  <si>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</si>
  <si>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</si>
  <si>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</si>
  <si>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</si>
  <si>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</si>
  <si>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</si>
  <si>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</si>
  <si>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</si>
  <si>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</si>
  <si>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</si>
  <si>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</si>
  <si>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</si>
  <si>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</si>
  <si>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</si>
  <si>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</si>
  <si>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</si>
  <si>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</si>
  <si>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</si>
  <si>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</si>
  <si>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</si>
  <si>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</si>
  <si>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</si>
  <si>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</si>
  <si>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</si>
  <si>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</si>
  <si>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</si>
  <si>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</si>
  <si>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</si>
  <si>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</si>
  <si>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</si>
  <si>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</si>
  <si>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</si>
  <si>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</si>
  <si>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</si>
  <si>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</si>
  <si>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</si>
  <si>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</si>
  <si>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</si>
  <si>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</si>
  <si>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</si>
  <si>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</si>
  <si>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</si>
  <si>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</si>
  <si>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</si>
  <si>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</si>
  <si>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</si>
  <si>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</si>
  <si>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</si>
  <si>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</si>
  <si>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</si>
  <si>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</si>
  <si>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</si>
  <si>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</si>
  <si>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</si>
  <si>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</si>
  <si>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</si>
  <si>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</si>
  <si>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</si>
  <si>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</si>
  <si>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</si>
  <si>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</si>
  <si>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</si>
  <si>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</si>
  <si>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</si>
  <si>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</si>
  <si>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</si>
  <si>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</si>
  <si>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</si>
  <si>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</si>
  <si>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</si>
  <si>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</si>
  <si>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</si>
  <si>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</si>
  <si>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</si>
  <si>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</si>
  <si>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</si>
  <si>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</si>
  <si>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</si>
  <si>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</si>
  <si>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</si>
  <si>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</si>
  <si>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</si>
  <si>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</si>
  <si>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</si>
  <si>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</si>
  <si>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</si>
  <si>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</si>
  <si>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</si>
  <si>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</si>
  <si>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</si>
  <si>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</si>
  <si>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</si>
  <si>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</si>
  <si>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</si>
  <si>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</si>
  <si>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</si>
  <si>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</si>
  <si>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</si>
  <si>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</si>
  <si>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</si>
  <si>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</si>
  <si>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</si>
  <si>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</si>
  <si>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</si>
  <si>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</si>
  <si>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</si>
  <si>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</si>
  <si>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</si>
  <si>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</si>
  <si>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</si>
  <si>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</si>
  <si>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</si>
  <si>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</si>
  <si>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</si>
  <si>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</si>
  <si>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</si>
  <si>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</si>
  <si>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</si>
  <si>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</si>
  <si>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</si>
  <si>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</si>
  <si>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</si>
  <si>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</si>
  <si>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</si>
  <si>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</si>
  <si>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</si>
  <si>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</si>
  <si>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</si>
  <si>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</si>
  <si>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</si>
  <si>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</si>
  <si>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</si>
  <si>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</si>
  <si>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</si>
  <si>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</si>
  <si>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</si>
  <si>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</si>
  <si>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</si>
  <si>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</si>
  <si>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</si>
  <si>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</si>
  <si>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</si>
  <si>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</si>
  <si>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</si>
  <si>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</si>
  <si>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</si>
  <si>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</si>
  <si>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</si>
  <si>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</si>
  <si>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</si>
  <si>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</si>
  <si>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</si>
  <si>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</si>
  <si>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</si>
  <si>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</si>
  <si>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</si>
  <si>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</si>
  <si>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</si>
  <si>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</si>
  <si>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</si>
  <si>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</si>
  <si>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</si>
  <si>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</si>
  <si>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</si>
  <si>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</si>
  <si>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</si>
  <si>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</si>
  <si>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</si>
  <si>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</si>
  <si>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</si>
  <si>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</si>
  <si>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</si>
  <si>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</si>
  <si>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</si>
  <si>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</si>
  <si>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</si>
  <si>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</si>
  <si>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</si>
  <si>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</si>
  <si>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</si>
  <si>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</si>
  <si>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</si>
  <si>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</si>
  <si>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</si>
  <si>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</si>
  <si>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</si>
  <si>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</si>
  <si>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</si>
  <si>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</si>
  <si>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</si>
  <si>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</si>
  <si>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</si>
  <si>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</si>
  <si>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</si>
  <si>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</si>
  <si>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</si>
  <si>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</si>
  <si>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</si>
  <si>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</si>
  <si>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</si>
  <si>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</si>
  <si>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</si>
  <si>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</si>
  <si>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</si>
  <si>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</si>
  <si>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</si>
  <si>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</si>
  <si>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</si>
  <si>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</si>
  <si>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</si>
  <si>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</si>
  <si>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</si>
  <si>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</si>
  <si>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</si>
  <si>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</si>
  <si>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</si>
  <si>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</si>
  <si>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</si>
  <si>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</si>
  <si>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</si>
  <si>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</si>
  <si>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</si>
  <si>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</si>
  <si>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</si>
  <si>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</si>
  <si>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</si>
  <si>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</si>
  <si>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</si>
  <si>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</si>
  <si>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</si>
  <si>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</si>
  <si>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</si>
  <si>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</si>
  <si>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</si>
  <si>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</si>
  <si>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</si>
  <si>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</si>
  <si>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</si>
  <si>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</si>
  <si>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</si>
  <si>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</si>
  <si>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</si>
  <si>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</si>
  <si>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</si>
  <si>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</si>
  <si>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</si>
  <si>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</si>
  <si>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</si>
  <si>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</si>
  <si>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</si>
  <si>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</si>
  <si>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</si>
  <si>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</si>
  <si>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</si>
  <si>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</si>
  <si>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</si>
  <si>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</si>
  <si>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</si>
  <si>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</si>
  <si>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</si>
  <si>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</si>
  <si>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</si>
  <si>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</si>
  <si>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</si>
  <si>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</si>
  <si>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</si>
  <si>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</si>
  <si>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</si>
  <si>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</si>
  <si>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</si>
  <si>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</si>
  <si>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</si>
  <si>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</si>
  <si>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</si>
  <si>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</si>
  <si>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</si>
  <si>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</si>
  <si>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</si>
  <si>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</si>
  <si>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</si>
  <si>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</si>
  <si>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</si>
  <si>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</si>
  <si>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</si>
  <si>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</si>
  <si>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</si>
  <si>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</si>
  <si>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</si>
  <si>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</si>
  <si>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</si>
  <si>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</si>
  <si>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</si>
  <si>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</si>
  <si>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</si>
  <si>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</si>
  <si>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</si>
  <si>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</si>
  <si>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</si>
  <si>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</si>
  <si>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</si>
  <si>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</si>
  <si>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</si>
  <si>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</si>
  <si>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</si>
  <si>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</si>
  <si>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</si>
  <si>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</si>
  <si>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</si>
  <si>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</si>
  <si>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</si>
  <si>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</si>
  <si>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</si>
  <si>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</si>
  <si>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</si>
  <si>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</si>
  <si>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</si>
  <si>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</si>
  <si>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</si>
  <si>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</si>
  <si>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</si>
  <si>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</si>
  <si>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</si>
  <si>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</si>
  <si>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</si>
  <si>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</si>
  <si>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</si>
  <si>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</si>
  <si>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</si>
  <si>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</si>
  <si>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</si>
  <si>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</si>
  <si>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</si>
  <si>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</si>
  <si>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</si>
  <si>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</si>
  <si>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</si>
  <si>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</si>
  <si>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</si>
  <si>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</si>
  <si>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</si>
  <si>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</si>
  <si>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</si>
  <si>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</si>
  <si>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</si>
  <si>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</si>
  <si>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</si>
  <si>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</si>
  <si>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</si>
  <si>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</si>
  <si>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</si>
  <si>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</si>
  <si>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</si>
  <si>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</si>
  <si>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</si>
  <si>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</si>
  <si>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</si>
  <si>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</si>
  <si>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</si>
  <si>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</si>
  <si>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</si>
  <si>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</si>
  <si>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</si>
  <si>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</si>
  <si>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</si>
  <si>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</si>
  <si>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</si>
  <si>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</si>
  <si>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</si>
  <si>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</si>
  <si>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</si>
  <si>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</si>
  <si>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</si>
  <si>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</si>
  <si>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</si>
  <si>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</si>
  <si>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</si>
  <si>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</si>
  <si>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</si>
  <si>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</si>
  <si>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</si>
  <si>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</si>
  <si>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</si>
  <si>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</si>
  <si>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</si>
  <si>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</si>
  <si>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</si>
  <si>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</si>
  <si>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</si>
  <si>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</si>
  <si>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</si>
  <si>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</si>
  <si>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</si>
  <si>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</si>
  <si>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</si>
  <si>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</si>
  <si>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</si>
  <si>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</si>
  <si>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</si>
  <si>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</si>
  <si>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</si>
  <si>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</si>
  <si>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</si>
  <si>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</si>
  <si>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</si>
  <si>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</si>
  <si>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</si>
  <si>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</si>
  <si>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</si>
  <si>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</si>
  <si>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</si>
  <si>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</si>
  <si>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</si>
  <si>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</si>
  <si>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</si>
  <si>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</si>
  <si>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</si>
  <si>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</si>
  <si>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</si>
  <si>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</si>
  <si>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</si>
  <si>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</si>
  <si>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</si>
  <si>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</si>
  <si>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</si>
  <si>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</si>
  <si>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</si>
  <si>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</si>
  <si>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</si>
  <si>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</si>
  <si>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</si>
  <si>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</si>
  <si>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</si>
  <si>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</si>
  <si>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</si>
  <si>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</si>
  <si>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</si>
  <si>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</si>
  <si>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</si>
  <si>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</si>
  <si>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</si>
  <si>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</si>
  <si>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</si>
  <si>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</si>
  <si>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</si>
  <si>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</si>
  <si>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</si>
  <si>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</si>
  <si>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</si>
  <si>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</si>
  <si>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</si>
  <si>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</si>
  <si>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</si>
  <si>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</si>
  <si>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</si>
  <si>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</si>
  <si>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</si>
  <si>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</si>
  <si>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</si>
  <si>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</si>
  <si>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</si>
  <si>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</si>
  <si>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</si>
  <si>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</si>
  <si>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</si>
  <si>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</si>
  <si>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</si>
  <si>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</si>
  <si>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</si>
  <si>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</si>
  <si>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</si>
  <si>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</si>
  <si>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</si>
  <si>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</si>
  <si>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</si>
  <si>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</si>
  <si>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</si>
  <si>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</si>
  <si>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</si>
  <si>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</si>
  <si>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</si>
  <si>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</si>
  <si>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</si>
  <si>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</si>
  <si>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</si>
  <si>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</si>
  <si>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</si>
  <si>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</si>
  <si>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</si>
  <si>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</si>
  <si>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</si>
  <si>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</si>
  <si>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</si>
  <si>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</si>
  <si>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</si>
  <si>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</si>
  <si>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</si>
  <si>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</si>
  <si>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</si>
  <si>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</si>
  <si>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</si>
  <si>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</si>
  <si>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</si>
  <si>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</si>
  <si>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</si>
  <si>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</si>
  <si>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</si>
  <si>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</si>
  <si>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</si>
  <si>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</si>
  <si>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</si>
  <si>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</si>
  <si>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</si>
  <si>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</si>
  <si>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</si>
  <si>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</si>
  <si>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</si>
  <si>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</si>
  <si>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</si>
  <si>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</si>
  <si>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</si>
  <si>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</si>
  <si>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</si>
  <si>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</si>
  <si>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</si>
  <si>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</si>
  <si>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</si>
  <si>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</si>
  <si>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</si>
  <si>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</si>
  <si>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</si>
  <si>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</si>
  <si>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</si>
  <si>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</si>
  <si>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</si>
  <si>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</si>
  <si>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</si>
  <si>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</si>
  <si>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</si>
  <si>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</si>
  <si>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</si>
  <si>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</si>
  <si>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</si>
  <si>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</si>
  <si>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</si>
  <si>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</si>
  <si>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</si>
  <si>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</si>
  <si>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</si>
  <si>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</si>
  <si>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</si>
  <si>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</si>
  <si>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</si>
  <si>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</si>
  <si>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</si>
  <si>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</si>
  <si>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</si>
  <si>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</si>
  <si>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</si>
  <si>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</si>
  <si>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</si>
  <si>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</si>
  <si>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</si>
  <si>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</si>
  <si>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</si>
  <si>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</si>
  <si>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</si>
  <si>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</si>
  <si>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</si>
  <si>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</si>
  <si>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</si>
  <si>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</si>
  <si>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</si>
  <si>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</si>
  <si>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</si>
  <si>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</si>
  <si>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</si>
  <si>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</si>
  <si>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</si>
  <si>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</si>
  <si>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</si>
  <si>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</si>
  <si>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</si>
  <si>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</si>
  <si>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</si>
  <si>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</si>
  <si>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</si>
  <si>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</si>
  <si>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</si>
  <si>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</si>
  <si>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</si>
  <si>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</si>
  <si>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</si>
  <si>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</si>
  <si>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</si>
  <si>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</si>
  <si>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</si>
  <si>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</si>
  <si>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</si>
  <si>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</si>
  <si>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</si>
  <si>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</si>
  <si>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</si>
  <si>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</si>
  <si>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</si>
  <si>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</si>
  <si>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</si>
  <si>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</si>
  <si>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</si>
  <si>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</si>
  <si>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</si>
  <si>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</si>
  <si>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</si>
  <si>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</si>
  <si>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</si>
  <si>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</si>
  <si>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</si>
  <si>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</si>
  <si>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</si>
  <si>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</si>
  <si>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</si>
  <si>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</si>
  <si>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</si>
  <si>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</si>
  <si>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</si>
  <si>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</si>
  <si>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</si>
  <si>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</si>
  <si>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</si>
  <si>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</si>
  <si>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</si>
  <si>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</si>
  <si>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</si>
  <si>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</si>
  <si>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</si>
  <si>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</si>
  <si>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</si>
  <si>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</si>
  <si>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</si>
  <si>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</si>
  <si>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</si>
  <si>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</si>
  <si>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</si>
  <si>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</si>
  <si>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</si>
  <si>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</si>
  <si>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</si>
  <si>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</si>
  <si>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</si>
  <si>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</si>
  <si>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</si>
  <si>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</si>
  <si>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</si>
  <si>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</si>
  <si>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</si>
  <si>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</si>
  <si>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</si>
  <si>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</si>
  <si>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</si>
  <si>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</si>
  <si>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</si>
  <si>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</si>
  <si>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</si>
  <si>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</si>
  <si>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</si>
  <si>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</si>
  <si>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</si>
  <si>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</si>
  <si>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</si>
  <si>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</si>
  <si>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</si>
  <si>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</si>
  <si>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</si>
  <si>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</si>
  <si>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</si>
  <si>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</si>
  <si>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</si>
  <si>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</si>
  <si>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</si>
  <si>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</si>
  <si>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</si>
  <si>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</si>
  <si>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</si>
  <si>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</si>
  <si>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</si>
  <si>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</si>
  <si>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</si>
  <si>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</si>
  <si>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</si>
  <si>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</si>
  <si>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</si>
  <si>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</si>
  <si>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</si>
  <si>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</si>
  <si>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</si>
  <si>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</si>
  <si>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</si>
  <si>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</si>
  <si>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</si>
  <si>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</si>
  <si>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</si>
  <si>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</si>
  <si>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</si>
  <si>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</si>
  <si>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</si>
  <si>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</si>
  <si>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</si>
  <si>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</si>
  <si>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</si>
  <si>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</si>
  <si>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</si>
  <si>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</si>
  <si>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</si>
  <si>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</si>
  <si>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</si>
  <si>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</si>
  <si>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</si>
  <si>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</si>
  <si>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</si>
  <si>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</si>
  <si>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</si>
  <si>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</si>
  <si>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</si>
  <si>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</si>
  <si>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</si>
  <si>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</si>
  <si>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</si>
  <si>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</si>
  <si>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</si>
  <si>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</si>
  <si>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</si>
  <si>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</si>
  <si>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</si>
  <si>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</si>
  <si>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</si>
  <si>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</si>
  <si>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</si>
  <si>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</si>
  <si>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</si>
  <si>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</si>
  <si>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</si>
  <si>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</si>
  <si>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</si>
  <si>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</si>
  <si>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</si>
  <si>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</si>
  <si>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</si>
  <si>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</si>
  <si>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</si>
  <si>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</si>
  <si>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</si>
  <si>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</si>
  <si>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</si>
  <si>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</si>
  <si>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</si>
  <si>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</si>
  <si>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</si>
  <si>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</si>
  <si>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</si>
  <si>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</si>
  <si>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</si>
  <si>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</si>
  <si>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</si>
  <si>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</si>
  <si>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</si>
  <si>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</si>
  <si>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</si>
  <si>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</si>
  <si>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</si>
  <si>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</si>
  <si>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</si>
  <si>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</si>
  <si>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</si>
  <si>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</si>
  <si>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</si>
  <si>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</si>
  <si>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</si>
  <si>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</si>
  <si>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</si>
  <si>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</si>
  <si>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</si>
  <si>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</si>
  <si>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</si>
  <si>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</si>
  <si>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</si>
  <si>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</si>
  <si>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</si>
  <si>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</si>
  <si>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</si>
  <si>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</si>
  <si>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</si>
  <si>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</si>
  <si>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</si>
  <si>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</si>
  <si>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</si>
  <si>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</si>
  <si>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</si>
  <si>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</si>
  <si>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</si>
  <si>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</si>
  <si>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</si>
  <si>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</si>
  <si>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</si>
  <si>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</si>
  <si>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</si>
  <si>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</si>
  <si>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</si>
  <si>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</si>
  <si>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</si>
  <si>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</si>
  <si>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</si>
  <si>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</si>
  <si>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</si>
  <si>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</si>
  <si>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</si>
  <si>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</si>
  <si>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</si>
  <si>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</si>
  <si>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</si>
  <si>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</si>
  <si>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</si>
  <si>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</si>
  <si>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</si>
  <si>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</si>
  <si>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</si>
  <si>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</si>
  <si>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</si>
  <si>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</si>
  <si>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</si>
  <si>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</si>
  <si>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</si>
  <si>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</si>
  <si>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</si>
  <si>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</si>
  <si>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</si>
  <si>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</si>
  <si>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</si>
  <si>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</si>
  <si>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</si>
  <si>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</si>
  <si>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</si>
  <si>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</si>
  <si>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</si>
  <si>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</si>
  <si>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</si>
  <si>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</si>
  <si>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</si>
  <si>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</si>
  <si>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</si>
  <si>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</si>
  <si>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</si>
  <si>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</si>
  <si>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</si>
  <si>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</si>
  <si>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</si>
  <si>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</si>
  <si>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</si>
  <si>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</si>
  <si>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</si>
  <si>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</si>
  <si>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</si>
  <si>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</si>
  <si>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</si>
  <si>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</si>
  <si>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</si>
  <si>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</si>
  <si>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</si>
  <si>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</si>
  <si>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</si>
  <si>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</si>
  <si>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</si>
  <si>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</si>
  <si>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</si>
  <si>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</si>
  <si>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</si>
  <si>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</si>
  <si>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</si>
  <si>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</si>
  <si>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</si>
  <si>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</si>
  <si>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</si>
  <si>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</si>
  <si>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</si>
  <si>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</si>
  <si>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</si>
  <si>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</si>
  <si>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</si>
  <si>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</si>
  <si>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</si>
  <si>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</si>
  <si>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</si>
  <si>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</si>
  <si>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</si>
  <si>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</si>
  <si>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</si>
  <si>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</si>
  <si>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</si>
  <si>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</si>
  <si>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</si>
  <si>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</si>
  <si>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</si>
  <si>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</si>
  <si>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</si>
  <si>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</si>
  <si>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</si>
  <si>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</si>
  <si>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</si>
  <si>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</si>
  <si>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</si>
  <si>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</si>
  <si>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</si>
  <si>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</si>
  <si>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</si>
  <si>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</si>
  <si>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</si>
  <si>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</si>
  <si>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</si>
  <si>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</si>
  <si>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</si>
  <si>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</si>
  <si>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</si>
  <si>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</si>
  <si>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</si>
  <si>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</si>
  <si>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</si>
  <si>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</si>
  <si>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</si>
  <si>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</si>
  <si>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</si>
  <si>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</si>
  <si>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</si>
  <si>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</si>
  <si>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</si>
  <si>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</si>
  <si>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</si>
  <si>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</si>
  <si>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</si>
  <si>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</si>
  <si>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</si>
  <si>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</si>
  <si>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</si>
  <si>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</si>
  <si>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</si>
  <si>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</si>
  <si>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</si>
  <si>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</si>
  <si>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</si>
  <si>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</si>
  <si>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</si>
  <si>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</si>
  <si>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</si>
  <si>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</si>
  <si>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</si>
  <si>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</si>
  <si>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</si>
  <si>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</si>
  <si>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</si>
  <si>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</si>
  <si>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</si>
  <si>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</si>
  <si>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</si>
  <si>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</si>
  <si>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</si>
  <si>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</si>
  <si>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</si>
  <si>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</si>
  <si>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</si>
  <si>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</si>
  <si>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</si>
  <si>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</si>
  <si>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</si>
  <si>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</si>
  <si>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</si>
  <si>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</si>
  <si>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</si>
  <si>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</si>
  <si>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</si>
  <si>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</si>
  <si>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</si>
  <si>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</si>
  <si>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</si>
  <si>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</si>
  <si>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</si>
  <si>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</si>
  <si>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</si>
  <si>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</si>
  <si>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</si>
  <si>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</si>
  <si>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</si>
  <si>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</si>
  <si>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</si>
  <si>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</si>
  <si>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</si>
  <si>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</si>
  <si>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</si>
  <si>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</si>
  <si>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</si>
  <si>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</si>
  <si>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</si>
  <si>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</si>
  <si>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</si>
  <si>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</si>
  <si>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</si>
  <si>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</si>
  <si>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</si>
  <si>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</si>
  <si>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</si>
  <si>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</si>
  <si>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</si>
  <si>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</si>
  <si>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</si>
  <si>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</si>
  <si>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</si>
  <si>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</si>
  <si>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</si>
  <si>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</si>
  <si>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</si>
  <si>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</si>
  <si>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</si>
  <si>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</si>
  <si>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</si>
  <si>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</si>
  <si>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</si>
  <si>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</si>
  <si>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</si>
  <si>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</si>
  <si>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</si>
  <si>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</si>
  <si>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</si>
  <si>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</si>
  <si>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</si>
  <si>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</si>
  <si>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</si>
  <si>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</si>
  <si>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</si>
  <si>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</si>
  <si>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</si>
  <si>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</si>
  <si>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</si>
  <si>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</si>
  <si>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</si>
  <si>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</si>
  <si>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</si>
  <si>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</si>
  <si>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</si>
  <si>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</si>
  <si>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</si>
  <si>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</si>
  <si>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</si>
  <si>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</si>
  <si>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</si>
  <si>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</si>
  <si>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</si>
  <si>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</si>
  <si>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</si>
  <si>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</si>
  <si>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</si>
  <si>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</si>
  <si>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</si>
  <si>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</si>
  <si>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</si>
  <si>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</si>
  <si>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</si>
  <si>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</si>
  <si>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</si>
  <si>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</si>
  <si>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</si>
  <si>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</si>
  <si>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</si>
  <si>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</si>
  <si>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</si>
  <si>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</si>
  <si>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</si>
  <si>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</si>
  <si>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</si>
  <si>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</si>
  <si>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</si>
  <si>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</si>
  <si>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</si>
  <si>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</si>
  <si>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</si>
  <si>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</si>
  <si>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</si>
  <si>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</si>
  <si>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</si>
  <si>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</si>
  <si>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</si>
  <si>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</si>
  <si>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</si>
  <si>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</si>
  <si>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</si>
  <si>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</si>
  <si>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</si>
  <si>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</si>
  <si>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</si>
  <si>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</si>
  <si>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</si>
  <si>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</si>
  <si>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</si>
  <si>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</si>
  <si>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</si>
  <si>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</si>
  <si>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</si>
  <si>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</si>
  <si>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</si>
  <si>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</si>
  <si>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</si>
  <si>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</si>
  <si>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</si>
  <si>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</si>
  <si>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</si>
  <si>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</si>
  <si>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</si>
  <si>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</si>
  <si>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</si>
  <si>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</si>
  <si>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</si>
  <si>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</si>
  <si>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</si>
  <si>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</si>
  <si>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</si>
  <si>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</si>
  <si>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</si>
  <si>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</si>
  <si>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</si>
  <si>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</si>
  <si>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</si>
  <si>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</si>
  <si>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</si>
  <si>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</si>
  <si>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</si>
  <si>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</si>
  <si>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</si>
  <si>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</si>
  <si>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</si>
  <si>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</si>
  <si>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</si>
  <si>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</si>
  <si>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</si>
  <si>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</si>
  <si>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</si>
  <si>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</si>
  <si>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</si>
  <si>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</si>
  <si>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</si>
  <si>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</si>
  <si>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</si>
  <si>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</si>
  <si>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</si>
  <si>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</si>
  <si>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</si>
  <si>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</si>
  <si>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</si>
  <si>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</si>
  <si>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</si>
  <si>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</si>
  <si>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</si>
  <si>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</si>
  <si>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</si>
  <si>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</si>
  <si>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</si>
  <si>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</si>
  <si>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</si>
  <si>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</si>
  <si>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</si>
  <si>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</si>
  <si>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</si>
  <si>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</si>
  <si>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</si>
  <si>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</si>
  <si>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</si>
  <si>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</si>
  <si>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</si>
  <si>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</si>
  <si>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</si>
  <si>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</si>
  <si>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</si>
  <si>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</si>
  <si>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</si>
  <si>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</si>
  <si>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</si>
  <si>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</si>
  <si>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</si>
  <si>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</si>
  <si>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</si>
  <si>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</si>
  <si>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</si>
  <si>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</si>
  <si>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</si>
  <si>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</si>
  <si>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</si>
  <si>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</si>
  <si>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</si>
  <si>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</si>
  <si>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</si>
  <si>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</si>
  <si>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</si>
  <si>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</si>
  <si>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</si>
  <si>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</si>
  <si>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</si>
  <si>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</si>
  <si>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</si>
  <si>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</si>
  <si>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</si>
  <si>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</si>
  <si>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</si>
  <si>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</si>
  <si>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</si>
  <si>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</si>
  <si>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</si>
  <si>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</si>
  <si>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</si>
  <si>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</si>
  <si>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</si>
  <si>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</si>
  <si>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</si>
  <si>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</si>
  <si>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</si>
  <si>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</si>
  <si>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</si>
  <si>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</si>
  <si>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</si>
  <si>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</si>
  <si>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</si>
  <si>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</si>
  <si>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</si>
  <si>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</si>
  <si>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</si>
  <si>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</si>
  <si>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</si>
  <si>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</si>
  <si>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</si>
  <si>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</si>
  <si>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</si>
  <si>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</si>
  <si>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</si>
  <si>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</si>
  <si>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</si>
  <si>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</si>
  <si>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</si>
  <si>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</si>
  <si>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</si>
  <si>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</si>
  <si>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</si>
  <si>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</si>
  <si>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</si>
  <si>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</si>
  <si>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</si>
  <si>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</si>
  <si>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</si>
  <si>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</si>
  <si>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</si>
  <si>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</si>
  <si>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</si>
  <si>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</si>
  <si>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</si>
  <si>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</si>
  <si>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</si>
  <si>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</si>
  <si>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</si>
  <si>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</si>
  <si>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</si>
  <si>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</si>
  <si>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</si>
  <si>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</si>
  <si>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</si>
  <si>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</si>
  <si>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</si>
  <si>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</si>
  <si>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</si>
  <si>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</si>
  <si>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</si>
  <si>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</si>
  <si>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</si>
  <si>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</si>
  <si>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</si>
  <si>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</si>
  <si>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</si>
  <si>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</si>
  <si>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</si>
  <si>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</si>
  <si>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</si>
  <si>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</si>
  <si>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</si>
  <si>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</si>
  <si>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</si>
  <si>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</si>
  <si>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</si>
  <si>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</si>
  <si>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</si>
  <si>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</si>
  <si>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</si>
  <si>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</si>
  <si>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</si>
  <si>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</si>
  <si>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</si>
  <si>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</si>
  <si>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</si>
  <si>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</si>
  <si>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</si>
  <si>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</si>
  <si>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</si>
  <si>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</si>
  <si>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</si>
  <si>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</si>
  <si>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</si>
  <si>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</si>
  <si>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</si>
  <si>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</si>
  <si>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</si>
  <si>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</si>
  <si>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</si>
  <si>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</si>
  <si>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</si>
  <si>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</si>
  <si>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</si>
  <si>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</si>
  <si>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</si>
  <si>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</si>
  <si>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</si>
  <si>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</si>
  <si>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</si>
  <si>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</si>
  <si>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</si>
  <si>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</si>
  <si>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</si>
  <si>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</si>
  <si>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</si>
  <si>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</si>
  <si>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</si>
  <si>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</si>
  <si>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</si>
  <si>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</si>
  <si>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</si>
  <si>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</si>
  <si>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</si>
  <si>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</si>
  <si>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</si>
  <si>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</si>
  <si>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</si>
  <si>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</si>
  <si>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</si>
  <si>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</si>
  <si>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</si>
  <si>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</si>
  <si>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</si>
  <si>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</si>
  <si>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</si>
  <si>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</si>
  <si>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</si>
  <si>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</si>
  <si>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</si>
  <si>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</si>
  <si>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</si>
  <si>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</si>
  <si>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</si>
  <si>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</si>
  <si>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</si>
  <si>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</si>
  <si>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</si>
  <si>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</si>
  <si>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</si>
  <si>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</si>
  <si>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</si>
  <si>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</si>
  <si>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</si>
  <si>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</si>
  <si>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</si>
  <si>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</si>
  <si>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</si>
  <si>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</si>
  <si>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</si>
  <si>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</si>
  <si>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</si>
  <si>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</si>
  <si>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</si>
  <si>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</si>
  <si>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</si>
  <si>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</si>
  <si>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</si>
  <si>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</si>
  <si>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</si>
  <si>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</si>
  <si>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</si>
  <si>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</si>
  <si>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</si>
  <si>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</si>
  <si>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</si>
  <si>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</si>
  <si>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</si>
  <si>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</si>
  <si>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</si>
  <si>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</si>
  <si>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</si>
  <si>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</si>
  <si>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</si>
  <si>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</si>
  <si>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</si>
  <si>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</si>
  <si>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</si>
  <si>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</si>
  <si>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</si>
  <si>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</si>
  <si>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</si>
  <si>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</si>
  <si>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</si>
  <si>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</si>
  <si>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</si>
  <si>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</si>
  <si>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</si>
  <si>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</si>
  <si>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</si>
  <si>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</si>
  <si>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</si>
  <si>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</si>
  <si>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</si>
  <si>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</si>
  <si>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</si>
  <si>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</si>
  <si>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</si>
  <si>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</si>
  <si>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</si>
  <si>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</si>
  <si>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</si>
  <si>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</si>
  <si>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</si>
  <si>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</si>
  <si>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</si>
  <si>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</si>
  <si>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</si>
  <si>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</si>
  <si>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</si>
  <si>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</si>
  <si>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</si>
  <si>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</si>
  <si>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</si>
  <si>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</si>
  <si>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</si>
  <si>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</si>
  <si>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</si>
  <si>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</si>
  <si>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</si>
  <si>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</si>
  <si>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</si>
  <si>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</si>
  <si>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</si>
  <si>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</si>
  <si>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</si>
  <si>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</si>
  <si>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</si>
  <si>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</si>
  <si>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</si>
  <si>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</si>
  <si>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</si>
  <si>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</si>
  <si>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</si>
  <si>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</si>
  <si>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</si>
  <si>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</si>
  <si>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</si>
  <si>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</si>
  <si>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</si>
  <si>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</si>
  <si>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</si>
  <si>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</si>
  <si>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</si>
  <si>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</si>
  <si>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</si>
  <si>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</si>
  <si>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</si>
  <si>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</si>
  <si>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</si>
  <si>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</si>
  <si>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</si>
  <si>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</si>
  <si>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</si>
  <si>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</si>
  <si>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</si>
  <si>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</si>
  <si>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</si>
  <si>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</si>
  <si>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</si>
  <si>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</si>
  <si>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</si>
  <si>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</si>
  <si>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</si>
  <si>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</si>
  <si>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</si>
  <si>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</si>
  <si>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</si>
  <si>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</si>
  <si>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</si>
  <si>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</si>
  <si>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</si>
  <si>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</si>
  <si>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</si>
  <si>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</si>
  <si>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</si>
  <si>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</si>
  <si>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</si>
  <si>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</si>
  <si>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</si>
  <si>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</si>
  <si>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</si>
  <si>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</si>
  <si>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</si>
  <si>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</si>
  <si>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</si>
  <si>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</si>
  <si>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</si>
  <si>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</si>
  <si>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</si>
  <si>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</si>
  <si>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</si>
  <si>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</si>
  <si>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</si>
  <si>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</si>
  <si>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</si>
  <si>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</si>
  <si>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</si>
  <si>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</si>
  <si>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</si>
  <si>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</si>
  <si>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</si>
  <si>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</si>
  <si>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</si>
  <si>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</si>
  <si>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</si>
  <si>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</si>
  <si>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</si>
  <si>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</si>
  <si>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</si>
  <si>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</si>
  <si>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</si>
  <si>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</si>
  <si>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</si>
  <si>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</si>
  <si>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</si>
  <si>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</si>
  <si>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</si>
  <si>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</si>
  <si>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</si>
  <si>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</si>
  <si>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</si>
  <si>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</si>
  <si>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</si>
  <si>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</si>
  <si>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</si>
  <si>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</si>
  <si>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</si>
  <si>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</si>
  <si>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</si>
  <si>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</si>
  <si>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</si>
  <si>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</si>
  <si>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</si>
  <si>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</si>
  <si>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</si>
  <si>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</si>
  <si>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</si>
  <si>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</si>
  <si>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</si>
  <si>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</si>
  <si>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</si>
  <si>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</si>
  <si>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</si>
  <si>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</si>
  <si>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</si>
  <si>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</si>
  <si>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</si>
  <si>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</si>
  <si>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</si>
  <si>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</si>
  <si>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</si>
  <si>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</si>
  <si>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</si>
  <si>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</si>
  <si>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</si>
  <si>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</si>
  <si>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</si>
  <si>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</si>
  <si>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</si>
  <si>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</si>
  <si>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</si>
  <si>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</si>
  <si>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</si>
  <si>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</si>
  <si>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</si>
  <si>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</si>
  <si>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</si>
  <si>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</si>
  <si>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</si>
  <si>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</si>
  <si>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</si>
  <si>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</si>
  <si>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</si>
  <si>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</si>
  <si>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</si>
  <si>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</si>
  <si>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</si>
  <si>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</si>
  <si>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</si>
  <si>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</si>
  <si>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</si>
  <si>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</si>
  <si>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</si>
  <si>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</si>
  <si>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</si>
  <si>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</si>
  <si>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</si>
  <si>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</si>
  <si>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</si>
  <si>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</si>
  <si>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</si>
  <si>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</si>
  <si>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</si>
  <si>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</si>
  <si>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</si>
  <si>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</si>
  <si>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</si>
  <si>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</si>
  <si>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</si>
  <si>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</si>
  <si>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</si>
  <si>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</si>
  <si>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</si>
  <si>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</si>
  <si>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</si>
  <si>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</si>
  <si>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</si>
  <si>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</si>
  <si>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</si>
  <si>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</si>
  <si>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</si>
  <si>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</si>
  <si>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</si>
  <si>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</si>
  <si>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</si>
  <si>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</si>
  <si>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</si>
  <si>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</si>
  <si>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</si>
  <si>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</si>
  <si>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</si>
  <si>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</si>
  <si>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</si>
  <si>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</si>
  <si>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</si>
  <si>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</si>
  <si>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</si>
  <si>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</si>
  <si>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</si>
  <si>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</si>
  <si>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</si>
  <si>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</si>
  <si>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</si>
  <si>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</si>
  <si>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</si>
  <si>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</si>
  <si>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</si>
  <si>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</si>
  <si>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</si>
  <si>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</si>
  <si>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</si>
  <si>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</si>
  <si>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</si>
  <si>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</si>
  <si>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</si>
  <si>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</si>
  <si>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</si>
  <si>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</si>
  <si>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</si>
  <si>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</si>
  <si>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</si>
  <si>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</si>
  <si>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</si>
  <si>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</si>
  <si>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</si>
  <si>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</si>
  <si>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</si>
  <si>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</si>
  <si>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</si>
  <si>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</si>
  <si>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</si>
  <si>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</si>
  <si>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</si>
  <si>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</si>
  <si>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</si>
  <si>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</si>
  <si>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</si>
  <si>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</si>
  <si>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</si>
  <si>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</si>
  <si>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</si>
  <si>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</si>
  <si>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</si>
  <si>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</si>
  <si>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</si>
  <si>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</si>
  <si>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</si>
  <si>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</si>
  <si>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</si>
  <si>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</si>
  <si>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</si>
  <si>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</si>
  <si>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</si>
  <si>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</si>
  <si>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</si>
  <si>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</si>
  <si>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</si>
  <si>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</si>
  <si>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</si>
  <si>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</si>
  <si>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</si>
  <si>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</si>
  <si>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</si>
  <si>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</si>
  <si>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</si>
  <si>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</si>
  <si>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</si>
  <si>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</si>
  <si>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</si>
  <si>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</si>
  <si>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</si>
  <si>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</si>
  <si>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</si>
  <si>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</si>
  <si>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</si>
  <si>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</si>
  <si>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</si>
  <si>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</si>
  <si>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</si>
  <si>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</si>
  <si>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</si>
  <si>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</si>
  <si>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</si>
  <si>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</si>
  <si>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</si>
  <si>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</si>
  <si>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</si>
  <si>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</si>
  <si>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</si>
  <si>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</si>
  <si>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</si>
  <si>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</si>
  <si>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</si>
  <si>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</si>
  <si>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</si>
  <si>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</si>
  <si>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</si>
  <si>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</si>
  <si>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</si>
  <si>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</si>
  <si>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</si>
  <si>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</si>
  <si>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</si>
  <si>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</si>
  <si>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</si>
  <si>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</si>
  <si>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</si>
  <si>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</si>
  <si>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</si>
  <si>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</si>
  <si>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</si>
  <si>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</si>
  <si>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</si>
  <si>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</si>
  <si>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</si>
  <si>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</si>
  <si>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</si>
  <si>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</si>
  <si>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</si>
  <si>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</si>
  <si>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</si>
  <si>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</si>
  <si>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</si>
  <si>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</si>
  <si>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</si>
  <si>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</si>
  <si>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</si>
  <si>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</si>
  <si>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</si>
  <si>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</si>
  <si>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</si>
  <si>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</si>
  <si>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</si>
  <si>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</si>
  <si>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</si>
  <si>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</si>
  <si>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</si>
  <si>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</si>
  <si>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</si>
  <si>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</si>
  <si>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</si>
  <si>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</si>
  <si>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</si>
  <si>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</si>
  <si>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</si>
  <si>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</si>
  <si>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</si>
  <si>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</si>
  <si>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</si>
  <si>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</si>
  <si>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</si>
  <si>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</si>
  <si>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</si>
  <si>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</si>
  <si>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</si>
  <si>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</si>
  <si>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</si>
  <si>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</si>
  <si>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</si>
  <si>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</si>
  <si>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</si>
  <si>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</si>
  <si>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</si>
  <si>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</si>
  <si>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</si>
  <si>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</si>
  <si>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</si>
  <si>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</si>
  <si>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</si>
  <si>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</si>
  <si>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</si>
  <si>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</si>
  <si>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</si>
  <si>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</si>
  <si>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</si>
  <si>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</si>
  <si>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</si>
  <si>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</si>
  <si>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</si>
  <si>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</si>
  <si>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</si>
  <si>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</si>
  <si>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</si>
  <si>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</si>
  <si>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</si>
  <si>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</si>
  <si>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</si>
  <si>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</si>
  <si>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</si>
  <si>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</si>
  <si>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</si>
  <si>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</si>
  <si>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</si>
  <si>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</si>
  <si>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</si>
  <si>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</si>
  <si>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</si>
  <si>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</si>
  <si>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</si>
  <si>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</si>
  <si>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</si>
  <si>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</si>
  <si>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</si>
  <si>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</si>
  <si>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</si>
  <si>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</si>
  <si>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</si>
  <si>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</si>
  <si>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</si>
  <si>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</si>
  <si>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</si>
  <si>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</si>
  <si>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</si>
  <si>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</si>
  <si>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</si>
  <si>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</si>
  <si>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</si>
  <si>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</si>
  <si>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</si>
  <si>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</si>
  <si>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</si>
  <si>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</si>
  <si>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</si>
  <si>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</si>
  <si>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</si>
  <si>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</si>
  <si>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</si>
  <si>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</si>
  <si>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</si>
  <si>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</si>
  <si>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</si>
  <si>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</si>
  <si>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</si>
  <si>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</si>
  <si>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</si>
  <si>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</si>
  <si>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</si>
  <si>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</si>
  <si>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</si>
  <si>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</si>
  <si>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</si>
  <si>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</si>
  <si>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</si>
  <si>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</si>
  <si>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</si>
  <si>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</si>
  <si>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</si>
  <si>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</si>
  <si>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</si>
  <si>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</si>
  <si>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</si>
  <si>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</si>
  <si>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</si>
  <si>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</si>
  <si>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</si>
  <si>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</si>
  <si>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</si>
  <si>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</si>
  <si>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</si>
  <si>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</si>
  <si>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</si>
  <si>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</si>
  <si>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</si>
  <si>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</si>
  <si>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</si>
  <si>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</si>
  <si>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</si>
  <si>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</si>
  <si>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</si>
  <si>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</si>
  <si>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</si>
  <si>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</si>
  <si>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</si>
  <si>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</si>
  <si>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</si>
  <si>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</si>
  <si>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</si>
  <si>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</si>
  <si>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</si>
  <si>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</si>
  <si>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</si>
  <si>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</si>
  <si>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</si>
  <si>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</si>
  <si>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</si>
  <si>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</si>
  <si>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</si>
  <si>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</si>
  <si>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</si>
  <si>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</si>
  <si>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</si>
  <si>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</si>
  <si>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</si>
  <si>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</si>
  <si>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</si>
  <si>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</si>
  <si>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</si>
  <si>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</si>
  <si>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</si>
  <si>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</si>
  <si>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</si>
  <si>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</si>
  <si>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</si>
  <si>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</si>
  <si>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</si>
  <si>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</si>
  <si>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</si>
  <si>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</si>
  <si>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</si>
  <si>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</si>
  <si>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</si>
  <si>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</si>
  <si>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</si>
  <si>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</si>
  <si>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</si>
  <si>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</si>
  <si>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</si>
  <si>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</si>
  <si>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</si>
  <si>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</si>
  <si>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</si>
  <si>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</si>
  <si>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</si>
  <si>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</si>
  <si>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</si>
  <si>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</si>
  <si>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</si>
  <si>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</si>
  <si>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</si>
  <si>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</si>
  <si>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</si>
  <si>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</si>
  <si>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</si>
  <si>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</si>
  <si>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</si>
  <si>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</si>
  <si>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</si>
  <si>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</si>
  <si>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</si>
  <si>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</si>
  <si>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</si>
  <si>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</si>
  <si>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</si>
  <si>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</si>
  <si>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</si>
  <si>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</si>
  <si>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</si>
  <si>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</si>
  <si>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</si>
  <si>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</si>
  <si>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</si>
  <si>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</si>
  <si>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</si>
  <si>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</si>
  <si>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</si>
  <si>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</si>
  <si>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</si>
  <si>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</si>
  <si>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</si>
  <si>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</si>
  <si>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</si>
  <si>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</si>
  <si>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</si>
  <si>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</si>
  <si>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</si>
  <si>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</si>
  <si>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</si>
  <si>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</si>
  <si>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</si>
  <si>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</si>
  <si>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</si>
  <si>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</si>
  <si>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</si>
  <si>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</si>
  <si>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</si>
  <si>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</si>
  <si>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</si>
  <si>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</si>
  <si>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</si>
  <si>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</si>
  <si>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</si>
  <si>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</si>
  <si>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</si>
  <si>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</si>
  <si>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</si>
  <si>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</si>
  <si>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</si>
  <si>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</si>
  <si>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</si>
  <si>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</si>
  <si>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</si>
  <si>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</si>
  <si>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</si>
  <si>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</si>
  <si>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</si>
  <si>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</si>
  <si>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</si>
  <si>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</si>
  <si>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</si>
  <si>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</si>
  <si>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</si>
  <si>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</si>
  <si>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</si>
  <si>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</si>
  <si>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</si>
  <si>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</si>
  <si>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</si>
  <si>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</si>
  <si>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</si>
  <si>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</si>
  <si>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</si>
  <si>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</si>
  <si>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</si>
  <si>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</si>
  <si>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</si>
  <si>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</si>
  <si>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</si>
  <si>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</si>
  <si>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</si>
  <si>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</si>
  <si>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</si>
  <si>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</si>
  <si>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</si>
  <si>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</si>
  <si>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</si>
  <si>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</si>
  <si>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</si>
  <si>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</si>
  <si>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</si>
  <si>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</si>
  <si>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</si>
  <si>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</si>
  <si>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</si>
  <si>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</si>
  <si>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</si>
  <si>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</si>
  <si>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</si>
  <si>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</si>
  <si>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</si>
  <si>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</si>
  <si>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</si>
  <si>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</si>
  <si>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</si>
  <si>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</si>
  <si>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</si>
  <si>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</si>
  <si>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</si>
  <si>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</si>
  <si>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</si>
  <si>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</si>
  <si>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</si>
  <si>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</si>
  <si>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</si>
  <si>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</si>
  <si>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</si>
  <si>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</si>
  <si>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</si>
  <si>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</si>
  <si>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</si>
  <si>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</si>
  <si>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</si>
  <si>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</si>
  <si>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</si>
  <si>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</si>
  <si>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</si>
  <si>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</si>
  <si>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</si>
  <si>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</si>
  <si>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</si>
  <si>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</si>
  <si>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</si>
  <si>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</si>
  <si>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</si>
  <si>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</si>
  <si>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</si>
  <si>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</si>
  <si>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</si>
  <si>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</si>
  <si>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</si>
  <si>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</si>
  <si>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</si>
  <si>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</si>
  <si>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</si>
  <si>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</si>
  <si>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</si>
  <si>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</si>
  <si>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</si>
  <si>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</si>
  <si>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</si>
  <si>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</si>
  <si>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</si>
  <si>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</si>
  <si>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</si>
  <si>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</si>
  <si>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</si>
  <si>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</si>
  <si>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</si>
  <si>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</si>
  <si>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</si>
  <si>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</si>
  <si>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</si>
  <si>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</si>
  <si>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</si>
  <si>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</si>
  <si>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</si>
  <si>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</si>
  <si>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</si>
  <si>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</si>
  <si>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</si>
  <si>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</si>
  <si>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</si>
  <si>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</si>
  <si>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</si>
  <si>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</si>
  <si>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</si>
  <si>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</si>
  <si>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</si>
  <si>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</si>
  <si>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</si>
  <si>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</si>
  <si>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</si>
  <si>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</si>
  <si>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</si>
  <si>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</si>
  <si>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</si>
  <si>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</si>
  <si>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</si>
  <si>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</si>
  <si>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</si>
  <si>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</si>
  <si>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</si>
  <si>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</si>
  <si>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</si>
  <si>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</si>
  <si>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</si>
  <si>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</si>
  <si>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</si>
  <si>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</si>
  <si>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</si>
  <si>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</si>
  <si>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</si>
  <si>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</si>
  <si>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</si>
  <si>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</si>
  <si>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</si>
  <si>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</si>
  <si>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</si>
  <si>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</si>
  <si>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</si>
  <si>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</si>
  <si>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</si>
  <si>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</si>
  <si>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</si>
  <si>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</si>
  <si>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</si>
  <si>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</si>
  <si>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</si>
  <si>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</si>
  <si>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</si>
  <si>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</si>
  <si>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</si>
  <si>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</si>
  <si>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</si>
  <si>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</si>
  <si>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</si>
  <si>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</si>
  <si>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</si>
  <si>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</si>
  <si>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</si>
  <si>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</si>
  <si>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</si>
  <si>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</si>
  <si>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</si>
  <si>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</si>
  <si>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</si>
  <si>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</si>
  <si>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</si>
  <si>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</si>
  <si>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</si>
  <si>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</si>
  <si>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</si>
  <si>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</si>
  <si>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</si>
  <si>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</si>
  <si>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</si>
  <si>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</si>
  <si>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</si>
  <si>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</si>
  <si>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</si>
  <si>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</si>
  <si>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</si>
  <si>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</si>
  <si>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</si>
  <si>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</si>
  <si>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</si>
  <si>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</si>
  <si>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</si>
  <si>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</si>
  <si>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</si>
  <si>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</si>
  <si>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</si>
  <si>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</si>
  <si>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</si>
  <si>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</si>
  <si>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</si>
  <si>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</si>
  <si>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</si>
  <si>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</si>
  <si>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</si>
  <si>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</si>
  <si>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</si>
  <si>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</si>
  <si>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</si>
  <si>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</si>
  <si>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</si>
  <si>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</si>
  <si>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</si>
  <si>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</si>
  <si>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</si>
  <si>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</si>
  <si>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</si>
  <si>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</si>
  <si>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</si>
  <si>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</si>
  <si>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</si>
  <si>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</si>
  <si>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</si>
  <si>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</si>
  <si>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</si>
  <si>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</si>
  <si>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</si>
  <si>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</si>
  <si>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</si>
  <si>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</si>
  <si>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</si>
  <si>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</si>
  <si>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</si>
  <si>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</si>
  <si>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</si>
  <si>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</si>
  <si>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</si>
  <si>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</si>
  <si>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</si>
  <si>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</si>
  <si>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</si>
  <si>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</si>
  <si>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</si>
  <si>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</si>
  <si>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</si>
  <si>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</si>
  <si>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</si>
  <si>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</si>
  <si>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</si>
  <si>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</si>
  <si>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</si>
  <si>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</si>
  <si>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</si>
  <si>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</si>
  <si>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</si>
  <si>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</si>
  <si>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</si>
  <si>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</si>
  <si>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</si>
  <si>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</si>
  <si>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</si>
  <si>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</si>
  <si>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</si>
  <si>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</si>
  <si>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</si>
  <si>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</si>
  <si>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</si>
  <si>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</si>
  <si>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</si>
  <si>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</si>
  <si>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</si>
  <si>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</si>
  <si>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</si>
  <si>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</si>
  <si>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</si>
  <si>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</si>
  <si>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</si>
  <si>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</si>
  <si>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</si>
  <si>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</si>
  <si>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</si>
  <si>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</si>
  <si>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</si>
  <si>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</si>
  <si>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</si>
  <si>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</si>
  <si>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</si>
  <si>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</si>
  <si>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</si>
  <si>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</si>
  <si>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</si>
  <si>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</si>
  <si>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</si>
  <si>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</si>
  <si>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</si>
  <si>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</si>
  <si>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</si>
  <si>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</si>
  <si>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</si>
  <si>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</si>
  <si>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</si>
  <si>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</si>
  <si>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</si>
  <si>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</si>
  <si>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</si>
  <si>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</si>
  <si>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</si>
  <si>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</si>
  <si>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</si>
  <si>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</si>
  <si>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</si>
  <si>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</si>
  <si>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</si>
  <si>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</si>
  <si>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</si>
  <si>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</si>
  <si>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</si>
  <si>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</si>
  <si>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</si>
  <si>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</si>
  <si>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</si>
  <si>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</si>
  <si>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</si>
  <si>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</si>
  <si>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</si>
  <si>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</si>
  <si>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</si>
  <si>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</si>
  <si>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</si>
  <si>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</si>
  <si>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</si>
  <si>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</si>
  <si>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</si>
  <si>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</si>
  <si>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</si>
  <si>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</si>
  <si>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</si>
  <si>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</si>
  <si>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</si>
  <si>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</si>
  <si>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</si>
  <si>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</si>
  <si>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</si>
  <si>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</si>
  <si>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</si>
  <si>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</si>
  <si>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</si>
  <si>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</si>
  <si>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</si>
  <si>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</si>
  <si>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</si>
  <si>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</si>
  <si>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</si>
  <si>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</si>
  <si>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</si>
  <si>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</si>
  <si>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</si>
  <si>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</si>
  <si>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</si>
  <si>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</si>
  <si>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</si>
  <si>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</si>
  <si>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</si>
  <si>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</si>
  <si>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</si>
  <si>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</si>
  <si>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</si>
  <si>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</si>
  <si>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</si>
  <si>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</si>
  <si>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</si>
  <si>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</si>
  <si>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</si>
  <si>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</si>
  <si>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</si>
  <si>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</si>
  <si>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</si>
  <si>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</si>
  <si>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</si>
  <si>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</si>
  <si>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</si>
  <si>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</si>
  <si>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</si>
  <si>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</si>
  <si>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</si>
  <si>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</si>
  <si>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</si>
  <si>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</si>
  <si>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</si>
  <si>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</si>
  <si>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</si>
  <si>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</si>
  <si>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</si>
  <si>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</si>
  <si>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</si>
  <si>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</si>
  <si>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</si>
  <si>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</si>
  <si>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</si>
  <si>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</si>
  <si>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</si>
  <si>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</si>
  <si>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</si>
  <si>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</si>
  <si>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</si>
  <si>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</si>
  <si>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</si>
  <si>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</si>
  <si>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</si>
  <si>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</si>
  <si>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</si>
  <si>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</si>
  <si>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</si>
  <si>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</si>
  <si>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</si>
  <si>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</si>
  <si>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</si>
  <si>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</si>
  <si>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</si>
  <si>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</si>
  <si>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</si>
  <si>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</si>
  <si>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</si>
  <si>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</si>
  <si>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</si>
  <si>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</si>
  <si>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</si>
  <si>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</si>
  <si>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</si>
  <si>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</si>
  <si>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</si>
  <si>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</si>
  <si>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</si>
  <si>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</si>
  <si>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</si>
  <si>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</si>
  <si>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</si>
  <si>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</si>
  <si>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</si>
  <si>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</si>
  <si>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</si>
  <si>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</si>
  <si>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</si>
  <si>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</si>
  <si>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</si>
  <si>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</si>
  <si>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</si>
  <si>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</si>
  <si>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</si>
  <si>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</si>
  <si>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</si>
  <si>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</si>
  <si>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</si>
  <si>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</si>
  <si>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</si>
  <si>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</si>
  <si>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</si>
  <si>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</si>
  <si>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</si>
  <si>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</si>
  <si>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</si>
  <si>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</si>
  <si>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</si>
  <si>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</si>
  <si>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</si>
  <si>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</si>
  <si>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</si>
  <si>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</si>
  <si>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</si>
  <si>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</si>
  <si>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</si>
  <si>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</si>
  <si>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</si>
  <si>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</si>
  <si>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</si>
  <si>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</si>
  <si>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</si>
  <si>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</si>
  <si>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</si>
  <si>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</si>
  <si>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</si>
  <si>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</si>
  <si>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</si>
  <si>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</si>
  <si>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</si>
  <si>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</si>
  <si>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</si>
  <si>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</si>
  <si>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</si>
  <si>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</si>
  <si>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</si>
  <si>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</si>
  <si>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</si>
  <si>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</si>
  <si>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</si>
  <si>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</si>
  <si>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</si>
  <si>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</si>
  <si>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</si>
  <si>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</si>
  <si>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</si>
  <si>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</si>
  <si>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</si>
  <si>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</si>
  <si>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</si>
  <si>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</si>
  <si>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</si>
  <si>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</si>
  <si>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</si>
  <si>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</si>
  <si>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</si>
  <si>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</si>
  <si>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</si>
  <si>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</si>
  <si>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</si>
  <si>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</si>
  <si>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</si>
  <si>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</si>
  <si>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</si>
  <si>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</si>
  <si>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</si>
  <si>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</si>
  <si>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</si>
  <si>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</si>
  <si>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</si>
  <si>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</si>
  <si>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</si>
  <si>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</si>
  <si>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</si>
  <si>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</si>
  <si>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</si>
  <si>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</si>
  <si>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</si>
  <si>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</si>
  <si>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</si>
  <si>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</si>
  <si>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</si>
  <si>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</si>
  <si>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</si>
  <si>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</si>
  <si>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</si>
  <si>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</si>
  <si>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</si>
  <si>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</si>
  <si>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</si>
  <si>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</si>
  <si>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</si>
  <si>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</si>
  <si>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</si>
  <si>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</si>
  <si>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</si>
  <si>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</si>
  <si>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</si>
  <si>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</si>
  <si>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</si>
  <si>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</si>
  <si>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</si>
  <si>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</si>
  <si>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</si>
  <si>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</si>
  <si>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</si>
  <si>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</si>
  <si>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</si>
  <si>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</si>
  <si>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</si>
  <si>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</si>
  <si>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</si>
  <si>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</si>
  <si>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</si>
  <si>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</si>
  <si>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</si>
  <si>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</si>
  <si>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</si>
  <si>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</si>
  <si>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</si>
  <si>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</si>
  <si>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</si>
  <si>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</si>
  <si>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</si>
  <si>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</si>
  <si>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</si>
  <si>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</si>
  <si>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</si>
  <si>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</si>
  <si>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</si>
  <si>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</si>
  <si>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</si>
  <si>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</si>
  <si>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</si>
  <si>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</si>
  <si>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</si>
  <si>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</si>
  <si>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</si>
  <si>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</si>
  <si>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</si>
  <si>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</si>
  <si>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</si>
  <si>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</si>
  <si>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</si>
  <si>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</si>
  <si>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</si>
  <si>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</si>
  <si>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</si>
  <si>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</si>
  <si>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</si>
  <si>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</si>
  <si>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</si>
  <si>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</si>
  <si>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</si>
  <si>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</si>
  <si>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</si>
  <si>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</si>
  <si>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</si>
  <si>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</si>
  <si>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</si>
  <si>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</si>
  <si>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</si>
  <si>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</si>
  <si>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</si>
  <si>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</si>
  <si>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</si>
  <si>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</si>
  <si>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</si>
  <si>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</si>
  <si>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</si>
  <si>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</si>
  <si>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</si>
  <si>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</si>
  <si>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</si>
  <si>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</si>
  <si>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</si>
  <si>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</si>
  <si>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</si>
  <si>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</si>
  <si>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</si>
  <si>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</si>
  <si>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</si>
  <si>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</si>
  <si>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</si>
  <si>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</si>
  <si>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</si>
  <si>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</si>
  <si>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</si>
  <si>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</si>
  <si>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</si>
  <si>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</si>
  <si>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</si>
  <si>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</si>
  <si>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</si>
  <si>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</si>
  <si>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</si>
  <si>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</si>
  <si>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</si>
  <si>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</si>
  <si>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</si>
  <si>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</si>
  <si>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</si>
  <si>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</si>
  <si>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</si>
  <si>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</si>
  <si>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</si>
  <si>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</si>
  <si>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</si>
  <si>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</si>
  <si>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</si>
  <si>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</si>
  <si>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</si>
  <si>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</si>
  <si>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</si>
  <si>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</si>
  <si>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</si>
  <si>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</si>
  <si>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</si>
  <si>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</si>
  <si>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</si>
  <si>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</si>
  <si>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</si>
  <si>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</si>
  <si>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</si>
  <si>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</si>
  <si>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</si>
  <si>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</si>
  <si>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</si>
  <si>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</si>
  <si>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</si>
  <si>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</si>
  <si>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</si>
  <si>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</si>
  <si>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</si>
  <si>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</si>
  <si>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</si>
  <si>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</si>
  <si>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</si>
  <si>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</si>
  <si>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</si>
  <si>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</si>
  <si>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</si>
  <si>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</si>
  <si>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</si>
  <si>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</si>
  <si>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</si>
  <si>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</si>
  <si>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</si>
  <si>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</si>
  <si>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</si>
  <si>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</si>
  <si>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</si>
  <si>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</si>
  <si>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</si>
  <si>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</si>
  <si>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</si>
  <si>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</si>
  <si>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</si>
  <si>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</si>
  <si>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</si>
  <si>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</si>
  <si>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</si>
  <si>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</si>
  <si>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</si>
  <si>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</si>
  <si>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</si>
  <si>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</si>
  <si>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</si>
  <si>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</si>
  <si>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</si>
  <si>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</si>
  <si>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</si>
  <si>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</si>
  <si>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</si>
  <si>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</si>
  <si>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</si>
  <si>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</si>
  <si>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</si>
  <si>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</si>
  <si>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</si>
  <si>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</si>
  <si>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</si>
  <si>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</si>
  <si>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</si>
  <si>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</si>
  <si>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</si>
  <si>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</si>
  <si>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</si>
  <si>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</si>
  <si>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</si>
  <si>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</si>
  <si>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</si>
  <si>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</si>
  <si>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</si>
  <si>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</si>
  <si>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</si>
  <si>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</si>
  <si>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</si>
  <si>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</si>
  <si>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</si>
  <si>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</si>
  <si>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</si>
  <si>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</si>
  <si>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</si>
  <si>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</si>
  <si>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</si>
  <si>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</si>
  <si>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</si>
  <si>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</si>
  <si>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</si>
  <si>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</si>
  <si>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</si>
  <si>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</si>
  <si>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</si>
  <si>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</si>
  <si>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</si>
  <si>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</si>
  <si>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</si>
  <si>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</si>
  <si>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</si>
  <si>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</si>
  <si>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</si>
  <si>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</si>
  <si>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</si>
  <si>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</si>
  <si>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</si>
  <si>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</si>
  <si>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</si>
  <si>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</si>
  <si>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</si>
  <si>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</si>
  <si>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</si>
  <si>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</si>
  <si>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</si>
  <si>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</si>
  <si>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</si>
  <si>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</si>
  <si>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</si>
  <si>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</si>
  <si>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</si>
  <si>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</si>
  <si>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</si>
  <si>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</si>
  <si>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</si>
  <si>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</si>
  <si>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</si>
  <si>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</si>
  <si>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</si>
  <si>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</si>
  <si>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</si>
  <si>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</si>
  <si>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</si>
  <si>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</si>
  <si>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</si>
  <si>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</si>
  <si>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</si>
  <si>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</si>
  <si>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</si>
  <si>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</si>
  <si>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</si>
  <si>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</si>
  <si>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</si>
  <si>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</si>
  <si>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</si>
  <si>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</si>
  <si>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</si>
  <si>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</si>
  <si>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</si>
  <si>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</si>
  <si>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</si>
  <si>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</si>
  <si>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</si>
  <si>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</si>
  <si>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</si>
  <si>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</si>
  <si>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</si>
  <si>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</si>
  <si>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</si>
  <si>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</si>
  <si>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</si>
  <si>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</si>
  <si>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</si>
  <si>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</si>
  <si>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</si>
  <si>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</si>
  <si>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</si>
  <si>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</si>
  <si>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</si>
  <si>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</si>
  <si>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</si>
  <si>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</si>
  <si>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</si>
  <si>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</si>
  <si>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</si>
  <si>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</si>
  <si>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</si>
  <si>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</si>
  <si>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</si>
  <si>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</si>
  <si>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</si>
  <si>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</si>
  <si>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</si>
  <si>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</si>
  <si>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</si>
  <si>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</si>
  <si>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</si>
  <si>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</si>
  <si>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</si>
  <si>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</si>
  <si>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</si>
  <si>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</si>
  <si>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</si>
  <si>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</si>
  <si>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</si>
  <si>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</si>
  <si>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</si>
  <si>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</si>
  <si>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</si>
  <si>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</si>
  <si>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</si>
  <si>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</si>
  <si>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</si>
  <si>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</si>
  <si>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</si>
  <si>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</si>
  <si>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</si>
  <si>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</si>
  <si>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</si>
  <si>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</si>
  <si>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</si>
  <si>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</si>
  <si>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</si>
  <si>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</si>
  <si>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</si>
  <si>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</si>
  <si>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</si>
  <si>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</si>
  <si>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</si>
  <si>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</si>
  <si>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</si>
  <si>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</si>
  <si>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</si>
  <si>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</si>
  <si>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</si>
  <si>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</si>
  <si>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</si>
  <si>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</si>
  <si>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</si>
  <si>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</si>
  <si>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</si>
  <si>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</si>
  <si>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</si>
  <si>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</si>
  <si>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</si>
  <si>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</si>
  <si>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</si>
  <si>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</si>
  <si>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</si>
  <si>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</si>
  <si>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</si>
  <si>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</si>
  <si>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</si>
  <si>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</si>
  <si>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</si>
  <si>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</si>
  <si>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</si>
  <si>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</si>
  <si>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</si>
  <si>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</si>
  <si>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</si>
  <si>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</si>
  <si>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</si>
  <si>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</si>
  <si>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</si>
  <si>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</si>
  <si>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</si>
  <si>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</si>
  <si>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</si>
  <si>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</si>
  <si>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</si>
  <si>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</si>
  <si>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</si>
  <si>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</si>
  <si>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</si>
  <si>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</si>
  <si>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</si>
  <si>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</si>
  <si>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</si>
  <si>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</si>
  <si>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</si>
  <si>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</si>
  <si>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</si>
  <si>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</si>
  <si>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</si>
  <si>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</si>
  <si>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</si>
  <si>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</si>
  <si>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</si>
  <si>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</si>
  <si>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</si>
  <si>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</si>
  <si>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</si>
  <si>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</si>
  <si>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</si>
  <si>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</si>
  <si>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</si>
  <si>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</si>
  <si>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</si>
  <si>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</si>
  <si>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</si>
  <si>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</si>
  <si>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</si>
  <si>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</si>
  <si>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</si>
  <si>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</si>
  <si>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</si>
  <si>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</si>
  <si>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</si>
  <si>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</si>
  <si>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</si>
  <si>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</si>
  <si>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</si>
  <si>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</si>
  <si>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</si>
  <si>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</si>
  <si>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</si>
  <si>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</si>
  <si>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</si>
  <si>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</si>
  <si>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</si>
  <si>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</si>
  <si>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</si>
  <si>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</si>
  <si>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</si>
  <si>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</si>
  <si>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</si>
  <si>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</si>
  <si>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</si>
  <si>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</si>
  <si>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</si>
  <si>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</si>
  <si>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</si>
  <si>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</si>
  <si>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</si>
  <si>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</si>
  <si>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</si>
  <si>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</si>
  <si>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</si>
  <si>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</si>
  <si>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</si>
  <si>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</si>
  <si>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</si>
  <si>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</si>
  <si>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</si>
  <si>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</si>
  <si>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</si>
  <si>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</si>
  <si>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</si>
  <si>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</si>
  <si>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</si>
  <si>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</si>
  <si>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</si>
  <si>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</si>
  <si>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</si>
  <si>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</si>
  <si>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</si>
  <si>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</si>
  <si>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</si>
  <si>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</si>
  <si>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</si>
  <si>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</si>
  <si>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</si>
  <si>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</si>
  <si>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</si>
  <si>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</si>
  <si>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</si>
  <si>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</si>
  <si>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</si>
  <si>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</si>
  <si>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</si>
  <si>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</si>
  <si>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</si>
  <si>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</si>
  <si>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</si>
  <si>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</si>
  <si>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</si>
  <si>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</si>
  <si>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</si>
  <si>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</si>
  <si>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</si>
  <si>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</si>
  <si>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</si>
  <si>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</si>
  <si>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</si>
  <si>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</si>
  <si>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</si>
  <si>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</si>
  <si>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</si>
  <si>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</si>
  <si>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</si>
  <si>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</si>
  <si>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</si>
  <si>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</si>
  <si>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</si>
  <si>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</si>
  <si>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</si>
  <si>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</si>
  <si>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</si>
  <si>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</si>
  <si>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</si>
  <si>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</si>
  <si>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</si>
  <si>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</si>
  <si>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</si>
  <si>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</si>
  <si>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</si>
  <si>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</si>
  <si>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</si>
  <si>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</si>
  <si>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</si>
  <si>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</si>
  <si>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</si>
  <si>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</si>
  <si>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</si>
  <si>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</si>
  <si>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</si>
  <si>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</si>
  <si>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</si>
  <si>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</si>
  <si>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</si>
  <si>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</si>
  <si>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</si>
  <si>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</si>
  <si>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</si>
  <si>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</si>
  <si>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</si>
  <si>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</si>
  <si>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</si>
  <si>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</si>
  <si>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</si>
  <si>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</si>
  <si>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</si>
  <si>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</si>
  <si>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</si>
  <si>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</si>
  <si>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</si>
  <si>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</si>
  <si>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</si>
  <si>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</si>
  <si>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</si>
  <si>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</si>
  <si>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</si>
  <si>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</si>
  <si>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</si>
  <si>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</si>
  <si>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</si>
  <si>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</si>
  <si>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</si>
  <si>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</si>
  <si>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</si>
  <si>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</si>
  <si>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</si>
  <si>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</si>
  <si>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</si>
  <si>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</si>
  <si>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</si>
  <si>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</si>
  <si>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</si>
  <si>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</si>
  <si>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</si>
  <si>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</si>
  <si>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</si>
  <si>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</si>
  <si>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</si>
  <si>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</si>
  <si>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</si>
  <si>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</si>
  <si>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</si>
  <si>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</si>
  <si>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</si>
  <si>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</si>
  <si>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</si>
  <si>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</si>
  <si>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</si>
  <si>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</si>
  <si>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</si>
  <si>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</si>
  <si>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</si>
  <si>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</si>
  <si>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</si>
  <si>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</si>
  <si>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</si>
  <si>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</si>
  <si>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</si>
  <si>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</si>
  <si>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</si>
  <si>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</si>
  <si>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</si>
  <si>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</si>
  <si>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</si>
  <si>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</si>
  <si>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</si>
  <si>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</si>
  <si>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</si>
  <si>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</si>
  <si>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</si>
  <si>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</si>
  <si>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</si>
  <si>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</si>
  <si>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</si>
  <si>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</si>
  <si>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</si>
  <si>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</si>
  <si>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</si>
  <si>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</si>
  <si>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</si>
  <si>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</si>
  <si>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</si>
  <si>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</si>
  <si>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</si>
  <si>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</si>
  <si>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</si>
  <si>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</si>
  <si>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</si>
  <si>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</si>
  <si>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</si>
  <si>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</si>
  <si>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</si>
  <si>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</si>
  <si>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</si>
  <si>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</si>
  <si>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</si>
  <si>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</si>
  <si>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</si>
  <si>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</si>
  <si>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</si>
  <si>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</si>
  <si>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</si>
  <si>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</si>
  <si>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</si>
  <si>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</si>
  <si>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</si>
  <si>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</si>
  <si>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</si>
  <si>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</si>
  <si>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</si>
  <si>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</si>
  <si>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</si>
  <si>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</si>
  <si>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</si>
  <si>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</si>
  <si>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</si>
  <si>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</si>
  <si>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</si>
  <si>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</si>
  <si>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</si>
  <si>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</si>
  <si>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</si>
  <si>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</si>
  <si>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</si>
  <si>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</si>
  <si>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</si>
  <si>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</si>
  <si>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</si>
  <si>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</si>
  <si>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</si>
  <si>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</si>
  <si>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</si>
  <si>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</si>
  <si>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</si>
  <si>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</si>
  <si>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</si>
  <si>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</si>
  <si>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</si>
  <si>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</si>
  <si>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</si>
  <si>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</si>
  <si>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</si>
  <si>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</si>
  <si>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</si>
  <si>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</si>
  <si>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</si>
  <si>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</si>
  <si>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</si>
  <si>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</si>
  <si>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</si>
  <si>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</si>
  <si>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</si>
  <si>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</si>
  <si>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</si>
  <si>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</si>
  <si>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</si>
  <si>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</si>
  <si>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</si>
  <si>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</si>
  <si>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</si>
  <si>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</si>
  <si>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</si>
  <si>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</si>
  <si>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</si>
  <si>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</si>
  <si>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</si>
  <si>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</si>
  <si>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</si>
  <si>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</si>
  <si>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</si>
  <si>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</si>
  <si>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</si>
  <si>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</si>
  <si>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</si>
  <si>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</si>
  <si>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</si>
  <si>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</si>
  <si>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</si>
  <si>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</si>
  <si>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</si>
  <si>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</si>
  <si>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</si>
  <si>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</si>
  <si>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</si>
  <si>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</si>
  <si>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</si>
  <si>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</si>
  <si>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</si>
  <si>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</si>
  <si>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</si>
  <si>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</si>
  <si>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</si>
  <si>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</si>
  <si>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</si>
  <si>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</si>
  <si>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</si>
  <si>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</si>
  <si>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</si>
  <si>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</si>
  <si>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</si>
  <si>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</si>
  <si>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</si>
  <si>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</si>
  <si>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</si>
  <si>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</si>
  <si>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</si>
  <si>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</si>
  <si>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</si>
  <si>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</si>
  <si>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</si>
  <si>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</si>
  <si>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</si>
  <si>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</si>
  <si>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</si>
  <si>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</si>
  <si>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</si>
  <si>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</si>
  <si>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</si>
  <si>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</si>
  <si>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</si>
  <si>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</si>
  <si>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</si>
  <si>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</si>
  <si>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</si>
  <si>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</si>
  <si>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</si>
  <si>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</si>
  <si>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</si>
  <si>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</si>
  <si>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</si>
  <si>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</si>
  <si>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</si>
  <si>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</si>
  <si>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</si>
  <si>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</si>
  <si>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</si>
  <si>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</si>
  <si>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</si>
  <si>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</si>
  <si>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</si>
  <si>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</si>
  <si>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</si>
  <si>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</si>
  <si>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</si>
  <si>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</si>
  <si>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</si>
  <si>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</si>
  <si>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</si>
  <si>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</si>
  <si>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</si>
  <si>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</si>
  <si>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</si>
  <si>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</si>
  <si>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</si>
  <si>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</si>
  <si>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</si>
  <si>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</si>
  <si>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</si>
  <si>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</si>
  <si>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</si>
  <si>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</si>
  <si>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</si>
  <si>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</si>
  <si>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</si>
  <si>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</si>
  <si>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</si>
  <si>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</si>
  <si>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</si>
  <si>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</si>
  <si>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</si>
  <si>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</si>
  <si>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</si>
  <si>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</si>
  <si>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</si>
  <si>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</si>
  <si>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</si>
  <si>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</si>
  <si>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</si>
  <si>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</si>
  <si>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</si>
  <si>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</si>
  <si>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</si>
  <si>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</si>
  <si>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</si>
  <si>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</si>
  <si>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</si>
  <si>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</si>
  <si>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</si>
  <si>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</si>
  <si>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</si>
  <si>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</si>
  <si>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</si>
  <si>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</si>
  <si>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</si>
  <si>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</si>
  <si>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</si>
  <si>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</si>
  <si>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</si>
  <si>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</si>
  <si>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</si>
  <si>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</si>
  <si>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</si>
  <si>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</si>
  <si>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</si>
  <si>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</si>
  <si>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</si>
  <si>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</si>
  <si>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</si>
  <si>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</si>
  <si>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</si>
  <si>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</si>
  <si>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</si>
  <si>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</si>
  <si>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</si>
  <si>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</si>
  <si>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</si>
  <si>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</si>
  <si>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</si>
  <si>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</si>
  <si>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</si>
  <si>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</si>
  <si>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</si>
  <si>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</si>
  <si>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</si>
  <si>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</si>
  <si>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</si>
  <si>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</si>
  <si>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</si>
  <si>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</si>
  <si>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</si>
  <si>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</si>
  <si>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</si>
  <si>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</si>
  <si>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</si>
  <si>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</si>
  <si>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</si>
  <si>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</si>
  <si>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</si>
  <si>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</si>
  <si>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</si>
  <si>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</si>
  <si>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</si>
  <si>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</si>
  <si>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</si>
  <si>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</si>
  <si>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</si>
  <si>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</si>
  <si>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</si>
  <si>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</si>
  <si>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</si>
  <si>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</si>
  <si>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</si>
  <si>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</si>
  <si>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</si>
  <si>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</si>
  <si>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</si>
  <si>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</si>
  <si>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</si>
  <si>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</si>
  <si>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</si>
  <si>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</si>
  <si>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</si>
  <si>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</si>
  <si>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</si>
  <si>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</si>
  <si>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</si>
  <si>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</si>
  <si>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</si>
  <si>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</si>
  <si>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</si>
  <si>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</si>
  <si>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</si>
  <si>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</si>
  <si>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</si>
  <si>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</si>
  <si>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</si>
  <si>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</si>
  <si>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</si>
  <si>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</si>
  <si>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</si>
  <si>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</si>
  <si>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</si>
  <si>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</si>
  <si>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</si>
  <si>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</si>
  <si>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</si>
  <si>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</si>
  <si>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</si>
  <si>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</si>
  <si>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</si>
  <si>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</si>
  <si>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</si>
  <si>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</si>
  <si>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</si>
  <si>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</si>
  <si>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</si>
  <si>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</si>
  <si>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</si>
  <si>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</si>
  <si>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</si>
  <si>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</si>
  <si>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</si>
  <si>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</si>
  <si>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</si>
  <si>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</si>
  <si>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</si>
  <si>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</si>
  <si>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</si>
  <si>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</si>
  <si>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</si>
  <si>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</si>
  <si>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</si>
  <si>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</si>
  <si>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</si>
  <si>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</si>
  <si>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</si>
  <si>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</si>
  <si>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</si>
  <si>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</si>
  <si>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</si>
  <si>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</si>
  <si>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</si>
  <si>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</si>
  <si>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</si>
  <si>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</si>
  <si>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</si>
  <si>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</si>
  <si>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</si>
  <si>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</si>
  <si>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</si>
  <si>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</si>
  <si>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</si>
  <si>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</si>
  <si>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</si>
  <si>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</si>
  <si>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</si>
  <si>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</si>
  <si>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</si>
  <si>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</si>
  <si>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</si>
  <si>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</si>
  <si>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</si>
  <si>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</si>
  <si>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</si>
  <si>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</si>
  <si>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</si>
  <si>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</si>
  <si>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</si>
  <si>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</si>
  <si>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</si>
  <si>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</si>
  <si>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</si>
  <si>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</si>
  <si>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</si>
  <si>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</si>
  <si>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</si>
  <si>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</si>
  <si>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</si>
  <si>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</si>
  <si>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</si>
  <si>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</si>
  <si>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</si>
  <si>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</si>
  <si>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</si>
  <si>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</si>
  <si>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</si>
  <si>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</si>
  <si>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</si>
  <si>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</si>
  <si>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</si>
  <si>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</si>
  <si>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</si>
  <si>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</si>
  <si>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</si>
  <si>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</si>
  <si>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</si>
  <si>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</si>
  <si>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</si>
  <si>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</si>
  <si>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</si>
  <si>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</si>
  <si>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</si>
  <si>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</si>
  <si>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</si>
  <si>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</si>
  <si>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</si>
  <si>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</si>
  <si>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</si>
  <si>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</si>
  <si>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</si>
  <si>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</si>
  <si>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</si>
  <si>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</si>
  <si>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</si>
  <si>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</si>
  <si>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</si>
  <si>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</si>
  <si>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</si>
  <si>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</si>
  <si>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</si>
  <si>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</si>
  <si>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</si>
  <si>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</si>
  <si>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</si>
  <si>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</si>
  <si>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</si>
  <si>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</si>
  <si>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</si>
  <si>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</si>
  <si>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</si>
  <si>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</si>
  <si>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</si>
  <si>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</si>
  <si>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</si>
  <si>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</si>
  <si>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</si>
  <si>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</si>
  <si>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</si>
  <si>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</si>
  <si>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</si>
  <si>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</si>
  <si>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</si>
  <si>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</si>
  <si>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</si>
  <si>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</si>
  <si>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</si>
  <si>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</si>
  <si>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</si>
  <si>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</si>
  <si>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</si>
  <si>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</si>
  <si>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</si>
  <si>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</si>
  <si>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</si>
  <si>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</si>
  <si>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</si>
  <si>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</si>
  <si>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</si>
  <si>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</si>
  <si>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</si>
  <si>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</si>
  <si>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</si>
  <si>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</si>
  <si>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</si>
  <si>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</si>
  <si>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</si>
  <si>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</si>
  <si>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</si>
  <si>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</si>
  <si>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</si>
  <si>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</si>
  <si>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</si>
  <si>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</si>
  <si>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</si>
  <si>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</si>
  <si>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</si>
  <si>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</si>
  <si>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</si>
  <si>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</si>
  <si>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</si>
  <si>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</si>
  <si>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</si>
  <si>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</si>
  <si>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</si>
  <si>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</si>
  <si>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</si>
  <si>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</si>
  <si>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</si>
  <si>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</si>
  <si>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</si>
  <si>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</si>
  <si>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</si>
  <si>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</si>
  <si>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</si>
  <si>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</si>
  <si>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</si>
  <si>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</si>
  <si>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</si>
  <si>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</si>
  <si>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</si>
  <si>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</si>
  <si>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</si>
  <si>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</si>
  <si>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</si>
  <si>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</si>
  <si>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</si>
  <si>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</si>
  <si>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</si>
  <si>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</si>
  <si>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</si>
  <si>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</si>
  <si>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</si>
  <si>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</si>
  <si>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</si>
  <si>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</si>
  <si>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</si>
  <si>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</si>
  <si>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</si>
  <si>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</si>
  <si>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</si>
  <si>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</si>
  <si>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</si>
  <si>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</si>
  <si>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</si>
  <si>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</si>
  <si>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</si>
  <si>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</si>
  <si>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</si>
  <si>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</si>
  <si>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</si>
  <si>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</si>
  <si>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</si>
  <si>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</si>
  <si>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</si>
  <si>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</si>
  <si>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</si>
  <si>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</si>
  <si>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</si>
  <si>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</si>
  <si>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</si>
  <si>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</si>
  <si>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</si>
  <si>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</si>
  <si>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</si>
  <si>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</si>
  <si>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</si>
  <si>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</si>
  <si>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</si>
  <si>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</si>
  <si>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</si>
  <si>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</si>
  <si>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</si>
  <si>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</si>
  <si>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</si>
  <si>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</si>
  <si>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</si>
  <si>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</si>
  <si>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</si>
  <si>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</si>
  <si>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</si>
  <si>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</si>
  <si>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</si>
  <si>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</si>
  <si>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</si>
  <si>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</si>
  <si>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</si>
  <si>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</si>
  <si>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</si>
  <si>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</si>
  <si>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</si>
  <si>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</si>
  <si>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</si>
  <si>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</si>
  <si>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</si>
  <si>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</si>
  <si>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</si>
  <si>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</si>
  <si>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</si>
  <si>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</si>
  <si>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</si>
  <si>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</si>
  <si>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</si>
  <si>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</si>
  <si>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</si>
  <si>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</si>
  <si>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</si>
  <si>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</si>
  <si>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</si>
  <si>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</si>
  <si>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</si>
  <si>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</si>
  <si>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</si>
  <si>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</si>
  <si>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</si>
  <si>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</si>
  <si>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</si>
  <si>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</si>
  <si>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</si>
  <si>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</si>
  <si>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</si>
  <si>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</si>
  <si>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</si>
  <si>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</si>
  <si>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</si>
  <si>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</si>
  <si>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</si>
  <si>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</si>
  <si>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</si>
  <si>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</si>
  <si>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</si>
  <si>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</si>
  <si>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</si>
  <si>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</si>
  <si>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</si>
  <si>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</si>
  <si>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</si>
  <si>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</si>
  <si>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</si>
  <si>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</si>
  <si>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</si>
  <si>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</si>
  <si>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</si>
  <si>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</si>
  <si>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</si>
  <si>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</si>
  <si>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</si>
  <si>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</si>
  <si>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</si>
  <si>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</si>
  <si>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</si>
  <si>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</si>
  <si>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</si>
  <si>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</si>
  <si>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</si>
  <si>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</si>
  <si>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</si>
  <si>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</si>
  <si>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</si>
  <si>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</si>
  <si>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</si>
  <si>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</si>
  <si>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</si>
  <si>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</si>
  <si>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</si>
  <si>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</si>
  <si>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</si>
  <si>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</si>
  <si>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</si>
  <si>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</si>
  <si>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</si>
  <si>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</si>
  <si>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</si>
  <si>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</si>
  <si>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</si>
  <si>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</si>
  <si>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</si>
  <si>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</si>
  <si>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</si>
  <si>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</si>
  <si>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</si>
  <si>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</si>
  <si>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</si>
  <si>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</si>
  <si>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</si>
  <si>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</si>
  <si>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</si>
  <si>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</si>
  <si>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</si>
  <si>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</si>
  <si>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</si>
  <si>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</si>
  <si>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</si>
  <si>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</si>
  <si>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</si>
  <si>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</si>
  <si>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</si>
  <si>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</si>
  <si>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</si>
  <si>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</si>
  <si>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</si>
  <si>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</si>
  <si>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</si>
  <si>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</si>
  <si>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</si>
  <si>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</si>
  <si>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</si>
  <si>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</si>
  <si>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</si>
  <si>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</si>
  <si>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</si>
  <si>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</si>
  <si>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</si>
  <si>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</si>
  <si>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</si>
  <si>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</si>
  <si>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</si>
  <si>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</si>
  <si>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</si>
  <si>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</si>
  <si>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</si>
  <si>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</si>
  <si>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</si>
  <si>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</si>
  <si>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</si>
  <si>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</si>
  <si>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</si>
  <si>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</si>
  <si>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</si>
  <si>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</si>
  <si>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</si>
  <si>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</si>
  <si>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</si>
  <si>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</si>
  <si>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</si>
  <si>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</si>
  <si>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</si>
  <si>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</si>
  <si>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</si>
  <si>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</si>
  <si>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</si>
  <si>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</si>
  <si>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</si>
  <si>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</si>
  <si>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</si>
  <si>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</si>
  <si>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</si>
  <si>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</si>
  <si>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</si>
  <si>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</si>
  <si>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</si>
  <si>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</si>
  <si>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</si>
  <si>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</si>
  <si>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</si>
  <si>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</si>
  <si>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</si>
  <si>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</si>
  <si>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</si>
  <si>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</si>
  <si>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</si>
  <si>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</si>
  <si>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</si>
  <si>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</si>
  <si>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</si>
  <si>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</si>
  <si>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</si>
  <si>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</si>
  <si>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</si>
  <si>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</si>
  <si>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</si>
  <si>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</si>
  <si>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</si>
  <si>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</si>
  <si>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</si>
  <si>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</si>
  <si>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</si>
  <si>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</si>
  <si>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</si>
  <si>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</si>
  <si>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</si>
  <si>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</si>
  <si>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</si>
  <si>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</si>
  <si>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</si>
  <si>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</si>
  <si>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</si>
  <si>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</si>
  <si>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</si>
  <si>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</si>
  <si>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</si>
  <si>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</si>
  <si>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</si>
  <si>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</si>
  <si>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</si>
  <si>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</si>
  <si>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</si>
  <si>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</si>
  <si>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</si>
  <si>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</si>
  <si>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</si>
  <si>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</si>
  <si>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</si>
  <si>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</si>
  <si>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</si>
  <si>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</si>
  <si>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</si>
  <si>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</si>
  <si>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</si>
  <si>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</si>
  <si>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</si>
  <si>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</si>
  <si>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</si>
  <si>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</si>
  <si>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</si>
  <si>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</si>
  <si>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</si>
  <si>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</si>
  <si>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</si>
  <si>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</si>
  <si>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</si>
  <si>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</si>
  <si>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</si>
  <si>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</si>
  <si>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</si>
  <si>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</si>
  <si>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</si>
  <si>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</si>
  <si>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</si>
  <si>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</si>
  <si>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</si>
  <si>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</si>
  <si>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</si>
  <si>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</si>
  <si>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</si>
  <si>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</si>
  <si>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</si>
  <si>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</si>
  <si>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</si>
  <si>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</si>
  <si>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</si>
  <si>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</si>
  <si>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</si>
  <si>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</si>
  <si>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</si>
  <si>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</si>
  <si>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</si>
  <si>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</si>
  <si>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</si>
  <si>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</si>
  <si>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</si>
  <si>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</si>
  <si>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</si>
  <si>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</si>
  <si>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</si>
  <si>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</si>
  <si>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</si>
  <si>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</si>
  <si>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</si>
  <si>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</si>
  <si>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</si>
  <si>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</si>
  <si>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</si>
  <si>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</si>
  <si>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</si>
  <si>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</si>
  <si>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</si>
  <si>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</si>
  <si>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</si>
  <si>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</si>
  <si>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</si>
  <si>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</si>
  <si>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</si>
  <si>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</si>
  <si>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</si>
  <si>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</si>
  <si>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</si>
  <si>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</si>
  <si>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</si>
  <si>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</si>
  <si>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</si>
  <si>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</si>
  <si>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</si>
  <si>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</si>
  <si>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</si>
  <si>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</si>
  <si>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</si>
  <si>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</si>
  <si>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</si>
  <si>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</si>
  <si>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</si>
  <si>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</si>
  <si>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</si>
  <si>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</si>
  <si>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</si>
  <si>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</si>
  <si>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</si>
  <si>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</si>
  <si>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</si>
  <si>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</si>
  <si>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</si>
  <si>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</si>
  <si>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</si>
  <si>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</si>
  <si>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</si>
  <si>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</si>
  <si>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</si>
  <si>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</si>
  <si>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</si>
  <si>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</si>
  <si>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</si>
  <si>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</si>
  <si>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</si>
  <si>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</si>
  <si>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</si>
  <si>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</si>
  <si>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</si>
  <si>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</si>
  <si>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</si>
  <si>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</si>
  <si>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</si>
  <si>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</si>
  <si>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</si>
  <si>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</si>
  <si>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</si>
  <si>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</si>
  <si>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</si>
  <si>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</si>
  <si>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</si>
  <si>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</si>
  <si>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</si>
  <si>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</si>
  <si>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</si>
  <si>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</si>
  <si>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</si>
  <si>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</si>
  <si>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</si>
  <si>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</si>
  <si>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</si>
  <si>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</si>
  <si>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</si>
  <si>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</si>
  <si>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</si>
  <si>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</si>
  <si>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</si>
  <si>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</si>
  <si>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</si>
  <si>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</si>
  <si>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</si>
  <si>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</si>
  <si>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</si>
  <si>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</si>
  <si>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</si>
  <si>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</si>
  <si>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</si>
  <si>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</si>
  <si>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</si>
  <si>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</si>
  <si>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</si>
  <si>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</si>
  <si>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</si>
  <si>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</si>
  <si>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</si>
  <si>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</si>
  <si>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</si>
  <si>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</si>
  <si>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</si>
  <si>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</si>
  <si>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</si>
  <si>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</si>
  <si>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</si>
  <si>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</si>
  <si>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</si>
  <si>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</si>
  <si>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</si>
  <si>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</si>
  <si>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</si>
  <si>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</si>
  <si>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</si>
  <si>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</si>
  <si>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</si>
  <si>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</si>
  <si>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</si>
  <si>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</si>
  <si>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</si>
  <si>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</si>
  <si>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</si>
  <si>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</si>
  <si>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</si>
  <si>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</si>
  <si>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</si>
  <si>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</si>
  <si>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</si>
  <si>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</si>
  <si>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</si>
  <si>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</si>
  <si>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</si>
  <si>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</si>
  <si>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</si>
  <si>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</si>
  <si>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</si>
  <si>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</si>
  <si>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</si>
  <si>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</si>
  <si>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</si>
  <si>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</si>
  <si>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</si>
  <si>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</si>
  <si>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</si>
  <si>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</si>
  <si>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</si>
  <si>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</si>
  <si>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</si>
  <si>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</si>
  <si>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</si>
  <si>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</si>
  <si>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</si>
  <si>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</si>
  <si>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</si>
  <si>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</si>
  <si>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</si>
  <si>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</si>
  <si>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</si>
  <si>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</si>
  <si>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</si>
  <si>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</si>
  <si>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</si>
  <si>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</si>
  <si>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</si>
  <si>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</si>
  <si>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</si>
  <si>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</si>
  <si>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</si>
  <si>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</si>
  <si>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</si>
  <si>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</si>
  <si>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</si>
  <si>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</si>
  <si>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</si>
  <si>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</si>
  <si>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</si>
  <si>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</si>
  <si>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</si>
  <si>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</si>
  <si>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</si>
  <si>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</si>
  <si>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</si>
  <si>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</si>
  <si>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</si>
  <si>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</si>
  <si>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</si>
  <si>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</si>
  <si>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</si>
  <si>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</si>
  <si>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</si>
  <si>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</si>
  <si>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</si>
  <si>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</si>
  <si>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</si>
  <si>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</si>
  <si>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</si>
  <si>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</si>
  <si>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</si>
  <si>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</si>
  <si>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</si>
  <si>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</si>
  <si>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</si>
  <si>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</si>
  <si>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</si>
  <si>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</si>
  <si>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</si>
  <si>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</si>
  <si>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</si>
  <si>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</si>
  <si>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</si>
  <si>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</si>
  <si>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</si>
  <si>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</si>
  <si>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</si>
  <si>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</si>
  <si>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</si>
  <si>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</si>
  <si>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</si>
  <si>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</si>
  <si>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</si>
  <si>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</si>
  <si>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</si>
  <si>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</si>
  <si>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</si>
  <si>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</si>
  <si>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</si>
  <si>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</si>
  <si>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</si>
  <si>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</si>
  <si>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</si>
  <si>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</si>
  <si>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</si>
  <si>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</si>
  <si>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</si>
  <si>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</si>
  <si>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</si>
  <si>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</si>
  <si>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</si>
  <si>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</si>
  <si>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</si>
  <si>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</si>
  <si>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</si>
  <si>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</si>
  <si>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</si>
  <si>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</si>
  <si>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</si>
  <si>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</si>
  <si>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</si>
  <si>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</si>
  <si>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</si>
  <si>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</si>
  <si>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</si>
  <si>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</si>
  <si>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</si>
  <si>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</si>
  <si>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</si>
  <si>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</si>
  <si>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</si>
  <si>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</si>
  <si>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</si>
  <si>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</si>
  <si>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</si>
  <si>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</si>
  <si>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</si>
  <si>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</si>
  <si>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</si>
  <si>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</si>
  <si>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</si>
  <si>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</si>
  <si>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</si>
  <si>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</si>
  <si>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</si>
  <si>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</si>
  <si>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</si>
  <si>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</si>
  <si>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</si>
  <si>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</si>
  <si>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</si>
  <si>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</si>
  <si>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</si>
  <si>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</si>
  <si>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</si>
  <si>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</si>
  <si>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</si>
  <si>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</si>
  <si>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</si>
  <si>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</si>
  <si>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</si>
  <si>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</si>
  <si>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</si>
  <si>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</si>
  <si>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</si>
  <si>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</si>
  <si>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</si>
  <si>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</si>
  <si>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</si>
  <si>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</si>
  <si>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</si>
  <si>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</si>
  <si>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</si>
  <si>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</si>
  <si>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</si>
  <si>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</si>
  <si>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</si>
  <si>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</si>
  <si>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</si>
  <si>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</si>
  <si>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</si>
  <si>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</si>
  <si>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</si>
  <si>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</si>
  <si>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</si>
  <si>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</si>
  <si>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</si>
  <si>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</si>
  <si>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</si>
  <si>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</si>
  <si>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</si>
  <si>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</si>
  <si>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</si>
  <si>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</si>
  <si>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</si>
  <si>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</si>
  <si>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</si>
  <si>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</si>
  <si>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</si>
  <si>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</si>
  <si>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</si>
  <si>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</si>
  <si>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</si>
  <si>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</si>
  <si>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</si>
  <si>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</si>
  <si>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</si>
  <si>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</si>
  <si>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</si>
  <si>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</si>
  <si>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</si>
  <si>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</si>
  <si>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</si>
  <si>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</si>
  <si>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</si>
  <si>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</si>
  <si>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</si>
  <si>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</si>
  <si>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</si>
  <si>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</si>
  <si>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</si>
  <si>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</si>
  <si>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</si>
  <si>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</si>
  <si>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</si>
  <si>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</si>
  <si>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</si>
  <si>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</si>
  <si>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</si>
  <si>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</si>
  <si>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</si>
  <si>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</si>
  <si>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</si>
  <si>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</si>
  <si>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</si>
  <si>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</si>
  <si>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</si>
  <si>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</si>
  <si>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</si>
  <si>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</si>
  <si>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</si>
  <si>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</si>
  <si>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</si>
  <si>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</si>
  <si>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</si>
  <si>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</si>
  <si>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</si>
  <si>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</si>
  <si>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</si>
  <si>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</si>
  <si>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</si>
  <si>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</si>
  <si>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</si>
  <si>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</si>
  <si>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</si>
  <si>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</si>
  <si>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</si>
  <si>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</si>
  <si>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</si>
  <si>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</si>
  <si>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</si>
  <si>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</si>
  <si>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</si>
  <si>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</si>
  <si>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</si>
  <si>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</si>
  <si>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</si>
  <si>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</si>
  <si>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</si>
  <si>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</si>
  <si>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</si>
  <si>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</si>
  <si>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</si>
  <si>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</si>
  <si>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</si>
  <si>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</si>
  <si>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</si>
  <si>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</si>
  <si>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</si>
  <si>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</si>
  <si>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</si>
  <si>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</si>
  <si>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</si>
  <si>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</si>
  <si>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</si>
  <si>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</si>
  <si>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</si>
  <si>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</si>
  <si>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</si>
  <si>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</si>
  <si>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</si>
  <si>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</si>
  <si>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</si>
  <si>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</si>
  <si>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</si>
  <si>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</si>
  <si>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</si>
  <si>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</si>
  <si>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</si>
  <si>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</si>
  <si>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</si>
  <si>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</si>
  <si>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</si>
  <si>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</si>
  <si>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</si>
  <si>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</si>
  <si>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</si>
  <si>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</si>
  <si>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</si>
  <si>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</si>
  <si>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</si>
  <si>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</si>
  <si>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</si>
  <si>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</si>
  <si>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</si>
  <si>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</si>
  <si>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</si>
  <si>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</si>
  <si>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</si>
  <si>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</si>
  <si>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</si>
  <si>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</si>
  <si>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</si>
  <si>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</si>
  <si>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</si>
  <si>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</si>
  <si>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</si>
  <si>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</si>
  <si>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</si>
  <si>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</si>
  <si>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</si>
  <si>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</si>
  <si>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</si>
  <si>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</si>
  <si>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</si>
  <si>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</si>
  <si>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</si>
  <si>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</si>
  <si>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</si>
  <si>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</si>
  <si>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</si>
  <si>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</si>
  <si>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</si>
  <si>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</si>
  <si>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</si>
  <si>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</si>
  <si>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</si>
  <si>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</si>
  <si>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</si>
  <si>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</si>
  <si>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</si>
  <si>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</si>
  <si>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</si>
  <si>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</si>
  <si>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</si>
  <si>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</si>
  <si>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</si>
  <si>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</si>
  <si>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</si>
  <si>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</si>
  <si>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</si>
  <si>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</si>
  <si>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</si>
  <si>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</si>
  <si>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</si>
  <si>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</si>
  <si>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</si>
  <si>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</si>
  <si>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</si>
  <si>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</si>
  <si>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</si>
  <si>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</si>
  <si>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</si>
  <si>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</si>
  <si>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</si>
  <si>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</si>
  <si>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</si>
  <si>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</si>
  <si>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</si>
  <si>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</si>
  <si>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</si>
  <si>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</si>
  <si>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</si>
  <si>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</si>
  <si>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</si>
  <si>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</si>
  <si>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</si>
  <si>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</si>
  <si>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</si>
  <si>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</si>
  <si>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</si>
  <si>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</si>
  <si>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</si>
  <si>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</si>
  <si>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</si>
  <si>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</si>
  <si>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</si>
  <si>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</si>
  <si>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</si>
  <si>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</si>
  <si>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</si>
  <si>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</si>
  <si>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</si>
  <si>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</si>
  <si>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</si>
  <si>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</si>
  <si>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</si>
  <si>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</si>
  <si>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</si>
  <si>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</si>
  <si>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</si>
  <si>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</si>
  <si>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</si>
  <si>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</si>
  <si>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</si>
  <si>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</si>
  <si>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</si>
  <si>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</si>
  <si>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</si>
  <si>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</si>
  <si>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</si>
  <si>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</si>
  <si>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</si>
  <si>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</si>
  <si>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</si>
  <si>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</si>
  <si>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</si>
  <si>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</si>
  <si>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</si>
  <si>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</si>
  <si>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</si>
  <si>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</si>
  <si>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</si>
  <si>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</si>
  <si>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</si>
  <si>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</si>
  <si>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</si>
  <si>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</si>
  <si>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</si>
  <si>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</si>
  <si>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</si>
  <si>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</si>
  <si>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</si>
  <si>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</si>
  <si>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</si>
  <si>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</si>
  <si>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</si>
  <si>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</si>
  <si>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</si>
  <si>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</si>
  <si>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</si>
  <si>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</si>
  <si>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</si>
  <si>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</si>
  <si>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</si>
  <si>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</si>
  <si>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</si>
  <si>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</si>
  <si>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</si>
  <si>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</si>
  <si>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</si>
  <si>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</si>
  <si>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</si>
  <si>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</si>
  <si>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</si>
  <si>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</si>
  <si>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</si>
  <si>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</si>
  <si>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</si>
  <si>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</si>
  <si>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</si>
  <si>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</si>
  <si>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</si>
  <si>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</si>
  <si>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</si>
  <si>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</si>
  <si>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</si>
  <si>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</si>
  <si>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</si>
  <si>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</si>
  <si>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</si>
  <si>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</si>
  <si>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</si>
  <si>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</si>
  <si>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</si>
  <si>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</si>
  <si>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</si>
  <si>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</si>
  <si>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</si>
  <si>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</si>
  <si>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</si>
  <si>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</si>
  <si>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</si>
  <si>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</si>
  <si>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</si>
  <si>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</si>
  <si>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</si>
  <si>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</si>
  <si>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</si>
  <si>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</si>
  <si>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</si>
  <si>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</si>
  <si>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</si>
  <si>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</si>
  <si>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</si>
  <si>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</si>
  <si>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</si>
  <si>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</si>
  <si>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</si>
  <si>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</si>
  <si>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</si>
  <si>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</si>
  <si>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</si>
  <si>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</si>
  <si>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</si>
  <si>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</si>
  <si>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</si>
  <si>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</si>
  <si>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</si>
  <si>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</si>
  <si>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</si>
  <si>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</si>
  <si>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</si>
  <si>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</si>
  <si>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</si>
  <si>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</si>
  <si>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</si>
  <si>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</si>
  <si>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</si>
  <si>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</si>
  <si>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</si>
  <si>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</si>
  <si>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</si>
  <si>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</si>
  <si>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</si>
  <si>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</si>
  <si>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</si>
  <si>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</si>
  <si>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</si>
  <si>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</si>
  <si>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</si>
  <si>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</si>
  <si>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</si>
  <si>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</si>
  <si>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</si>
  <si>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</si>
  <si>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</si>
  <si>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</si>
  <si>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</si>
  <si>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</si>
  <si>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</si>
  <si>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</si>
  <si>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</si>
  <si>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</si>
  <si>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</si>
  <si>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</si>
  <si>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</si>
  <si>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</si>
  <si>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</si>
  <si>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</si>
  <si>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</si>
  <si>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</si>
  <si>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</si>
  <si>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</si>
  <si>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</si>
  <si>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</si>
  <si>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</si>
  <si>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</si>
  <si>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</si>
  <si>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</si>
  <si>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</si>
  <si>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</si>
  <si>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</si>
  <si>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</si>
  <si>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</si>
  <si>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</si>
  <si>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</si>
  <si>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</si>
  <si>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</si>
  <si>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</si>
  <si>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</si>
  <si>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</si>
  <si>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</si>
  <si>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</si>
  <si>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</si>
  <si>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</si>
  <si>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</si>
  <si>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</si>
  <si>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</si>
  <si>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</si>
  <si>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</si>
  <si>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</si>
  <si>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</si>
  <si>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</si>
  <si>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</si>
  <si>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</si>
  <si>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</si>
  <si>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</si>
  <si>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</si>
  <si>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</si>
  <si>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</si>
  <si>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</si>
  <si>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</si>
  <si>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</si>
  <si>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</si>
  <si>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</si>
  <si>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</si>
  <si>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</si>
  <si>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</si>
  <si>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</si>
  <si>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</si>
  <si>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</si>
  <si>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</si>
  <si>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</si>
  <si>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</si>
  <si>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</si>
  <si>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</si>
  <si>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</si>
  <si>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</si>
  <si>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</si>
  <si>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</si>
  <si>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</si>
  <si>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</si>
  <si>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</si>
  <si>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</si>
  <si>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</si>
  <si>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</si>
  <si>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</si>
  <si>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</si>
  <si>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</si>
  <si>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</si>
  <si>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</si>
  <si>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</si>
  <si>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</si>
  <si>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</si>
  <si>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</si>
  <si>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</si>
  <si>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</si>
  <si>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</si>
  <si>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</si>
  <si>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</si>
  <si>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</si>
  <si>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</si>
  <si>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</si>
  <si>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</si>
  <si>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</si>
  <si>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</si>
  <si>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</si>
  <si>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</si>
  <si>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</si>
  <si>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</si>
  <si>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</si>
  <si>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</si>
  <si>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</si>
  <si>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</si>
  <si>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</si>
  <si>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</si>
  <si>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</si>
  <si>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</si>
  <si>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</si>
  <si>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</si>
  <si>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</si>
  <si>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</si>
  <si>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</si>
  <si>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</si>
  <si>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</si>
  <si>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</si>
  <si>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</si>
  <si>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</si>
  <si>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</si>
  <si>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</si>
  <si>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</si>
  <si>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</si>
  <si>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</si>
  <si>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</si>
  <si>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</si>
  <si>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</si>
  <si>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</si>
  <si>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</si>
  <si>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</si>
  <si>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</si>
  <si>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</si>
  <si>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</si>
  <si>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</si>
  <si>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</si>
  <si>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</si>
  <si>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</si>
  <si>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</si>
  <si>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</si>
  <si>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</si>
  <si>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</si>
  <si>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</si>
  <si>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</si>
  <si>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</si>
  <si>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</si>
  <si>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</si>
  <si>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</si>
  <si>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</si>
  <si>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</si>
  <si>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</si>
  <si>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</si>
  <si>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</si>
  <si>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</si>
  <si>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</si>
  <si>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</si>
  <si>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</si>
  <si>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</si>
  <si>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</si>
  <si>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</si>
  <si>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</si>
  <si>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</si>
  <si>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</si>
  <si>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</si>
  <si>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</si>
  <si>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</si>
  <si>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</si>
  <si>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</si>
  <si>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</si>
  <si>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</si>
  <si>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</si>
  <si>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</si>
  <si>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</si>
  <si>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</si>
  <si>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</si>
  <si>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</si>
  <si>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</si>
  <si>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</si>
  <si>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</si>
  <si>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</si>
  <si>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</si>
  <si>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</si>
  <si>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</si>
  <si>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</si>
  <si>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</si>
  <si>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</si>
  <si>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</si>
  <si>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</si>
  <si>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</si>
  <si>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</si>
  <si>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</si>
  <si>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</si>
  <si>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</si>
  <si>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</si>
  <si>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</si>
  <si>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</si>
  <si>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</si>
  <si>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</si>
  <si>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</si>
  <si>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</si>
  <si>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</si>
  <si>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</si>
  <si>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</si>
  <si>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</si>
  <si>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</si>
  <si>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</si>
  <si>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</si>
  <si>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</si>
  <si>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</si>
  <si>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</si>
  <si>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</si>
  <si>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</si>
  <si>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</si>
  <si>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</si>
  <si>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</si>
  <si>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</si>
  <si>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</si>
  <si>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</si>
  <si>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</si>
  <si>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</si>
  <si>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</si>
  <si>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</si>
  <si>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</si>
  <si>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</si>
  <si>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</si>
  <si>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</si>
  <si>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</si>
  <si>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</si>
  <si>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</si>
  <si>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</si>
  <si>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</si>
  <si>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</si>
  <si>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</si>
  <si>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</si>
  <si>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</si>
  <si>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</si>
  <si>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</si>
  <si>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</si>
  <si>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</si>
  <si>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</si>
  <si>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</si>
  <si>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</si>
  <si>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</si>
  <si>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</si>
  <si>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</si>
  <si>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</si>
  <si>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</si>
  <si>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</si>
  <si>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</si>
  <si>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</si>
  <si>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</si>
  <si>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</si>
  <si>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</si>
  <si>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</si>
  <si>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</si>
  <si>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</si>
  <si>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</si>
  <si>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</si>
  <si>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</si>
  <si>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</si>
  <si>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</si>
  <si>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</si>
  <si>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</si>
  <si>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</si>
  <si>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</si>
  <si>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</si>
  <si>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</si>
  <si>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</si>
  <si>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</si>
  <si>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</si>
  <si>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</si>
  <si>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</si>
  <si>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</si>
  <si>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</si>
  <si>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</si>
  <si>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</si>
  <si>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</si>
  <si>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</si>
  <si>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</si>
  <si>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</si>
  <si>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</si>
  <si>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</si>
  <si>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</si>
  <si>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</si>
  <si>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</si>
  <si>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</si>
  <si>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</si>
  <si>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</si>
  <si>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</si>
  <si>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</si>
  <si>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</si>
  <si>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</si>
  <si>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</si>
  <si>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</si>
  <si>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</si>
  <si>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</si>
  <si>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</si>
  <si>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</si>
  <si>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</si>
  <si>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</si>
  <si>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</si>
  <si>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</si>
  <si>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</si>
  <si>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</si>
  <si>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</si>
  <si>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</si>
  <si>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</si>
  <si>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</si>
  <si>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</si>
  <si>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</si>
  <si>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</si>
  <si>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</si>
  <si>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</si>
  <si>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</si>
  <si>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</si>
  <si>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</si>
  <si>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</si>
  <si>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</si>
  <si>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</si>
  <si>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</si>
  <si>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</si>
  <si>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</si>
  <si>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</si>
  <si>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</si>
  <si>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</si>
  <si>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</si>
  <si>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</si>
  <si>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</si>
  <si>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</si>
  <si>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</si>
  <si>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</si>
  <si>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</si>
  <si>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</si>
  <si>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</si>
  <si>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</si>
  <si>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</si>
  <si>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</si>
  <si>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</si>
  <si>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</si>
  <si>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</si>
  <si>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</si>
  <si>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</si>
  <si>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</si>
  <si>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</si>
  <si>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</si>
  <si>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</si>
  <si>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</si>
  <si>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</si>
  <si>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</si>
  <si>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</si>
  <si>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</si>
  <si>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</si>
  <si>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</si>
  <si>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</si>
  <si>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</si>
  <si>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</si>
  <si>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</si>
  <si>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</si>
  <si>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</si>
  <si>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</si>
  <si>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</si>
  <si>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</si>
  <si>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</si>
  <si>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</si>
  <si>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</si>
  <si>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</si>
  <si>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</si>
  <si>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</si>
  <si>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</si>
  <si>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</si>
  <si>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</si>
  <si>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</si>
  <si>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</si>
  <si>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</si>
  <si>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</si>
  <si>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</si>
  <si>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</si>
  <si>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</si>
  <si>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</si>
  <si>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</si>
  <si>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</si>
  <si>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</si>
  <si>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</si>
  <si>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</si>
  <si>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</si>
  <si>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</si>
  <si>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</si>
  <si>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</si>
  <si>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</si>
  <si>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</si>
  <si>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</si>
  <si>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</si>
  <si>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</si>
  <si>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</si>
  <si>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</si>
  <si>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</si>
  <si>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</si>
  <si>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</si>
  <si>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</si>
  <si>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</si>
  <si>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</si>
  <si>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</si>
  <si>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</si>
  <si>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</si>
  <si>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</si>
  <si>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</si>
  <si>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</si>
  <si>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</si>
  <si>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</si>
  <si>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</si>
  <si>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</si>
  <si>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</si>
  <si>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</si>
  <si>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</si>
  <si>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</si>
  <si>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</si>
  <si>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</si>
  <si>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</si>
  <si>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</si>
  <si>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</si>
  <si>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</si>
  <si>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</si>
  <si>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</si>
  <si>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</si>
  <si>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</si>
  <si>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</si>
  <si>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</si>
  <si>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</si>
  <si>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</si>
  <si>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</si>
  <si>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</si>
  <si>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</si>
  <si>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</si>
  <si>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</si>
  <si>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</si>
  <si>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</si>
  <si>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</si>
  <si>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</si>
  <si>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</si>
  <si>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</si>
  <si>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</si>
  <si>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</si>
  <si>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</si>
  <si>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</si>
  <si>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</si>
  <si>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</si>
  <si>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</si>
  <si>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</si>
  <si>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</si>
  <si>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</si>
  <si>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</si>
  <si>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</si>
  <si>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</si>
  <si>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</si>
  <si>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</si>
  <si>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</si>
  <si>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</si>
  <si>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</si>
  <si>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</si>
  <si>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</si>
  <si>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</si>
  <si>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</si>
  <si>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</si>
  <si>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</si>
  <si>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</si>
  <si>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</si>
  <si>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</si>
  <si>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</si>
  <si>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</si>
  <si>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</si>
  <si>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</si>
  <si>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</si>
  <si>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</si>
  <si>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</si>
  <si>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</si>
  <si>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</si>
  <si>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</si>
  <si>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</si>
  <si>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</si>
  <si>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</si>
  <si>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</si>
  <si>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</si>
  <si>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</si>
  <si>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</si>
  <si>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</si>
  <si>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</si>
  <si>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</si>
  <si>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</si>
  <si>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</si>
  <si>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</si>
  <si>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</si>
  <si>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</si>
  <si>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</si>
  <si>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</si>
  <si>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</si>
  <si>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</si>
  <si>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</si>
  <si>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</si>
  <si>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</si>
  <si>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</si>
  <si>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</si>
  <si>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</si>
  <si>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</si>
  <si>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</si>
  <si>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</si>
  <si>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</si>
  <si>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</si>
  <si>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</si>
  <si>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</si>
  <si>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</si>
  <si>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</si>
  <si>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</si>
  <si>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</si>
  <si>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</si>
  <si>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</si>
  <si>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</si>
  <si>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</si>
  <si>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</si>
  <si>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</si>
  <si>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</si>
  <si>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</si>
  <si>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</si>
  <si>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</si>
  <si>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</si>
  <si>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</si>
  <si>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</si>
  <si>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</si>
  <si>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</si>
  <si>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</si>
  <si>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</si>
  <si>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</si>
  <si>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</si>
  <si>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</si>
  <si>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</si>
  <si>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</si>
  <si>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</si>
  <si>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</si>
  <si>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</si>
  <si>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</si>
  <si>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</si>
  <si>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</si>
  <si>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</si>
  <si>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</si>
  <si>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</si>
  <si>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</si>
  <si>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</si>
  <si>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</si>
  <si>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</si>
  <si>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</si>
  <si>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</si>
  <si>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</si>
  <si>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</si>
  <si>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</si>
  <si>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</si>
  <si>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</si>
  <si>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</si>
  <si>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</si>
  <si>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</si>
  <si>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</si>
  <si>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</si>
  <si>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</si>
  <si>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</si>
  <si>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</si>
  <si>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</si>
  <si>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</si>
  <si>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</si>
  <si>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</si>
  <si>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</si>
  <si>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</si>
  <si>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</si>
  <si>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</si>
  <si>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</si>
  <si>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</si>
  <si>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</si>
  <si>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</si>
  <si>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</si>
  <si>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</si>
  <si>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</si>
  <si>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</si>
  <si>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</si>
  <si>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</si>
  <si>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</si>
  <si>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</si>
  <si>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</si>
  <si>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</si>
  <si>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</si>
  <si>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</si>
  <si>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</si>
  <si>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</si>
  <si>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</si>
  <si>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</si>
  <si>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</si>
  <si>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</si>
  <si>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</si>
  <si>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</si>
  <si>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</si>
  <si>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</si>
  <si>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</si>
  <si>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</si>
  <si>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</si>
  <si>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</si>
  <si>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</si>
  <si>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</si>
  <si>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</si>
  <si>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</si>
  <si>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</si>
  <si>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</si>
  <si>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</si>
  <si>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</si>
  <si>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</si>
  <si>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</si>
  <si>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</si>
  <si>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</si>
  <si>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</si>
  <si>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</si>
  <si>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</si>
  <si>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</si>
  <si>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</si>
  <si>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</si>
  <si>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</si>
  <si>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</si>
  <si>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</si>
  <si>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</si>
  <si>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</si>
  <si>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</si>
  <si>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</si>
  <si>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</si>
  <si>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</si>
  <si>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</si>
  <si>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</si>
  <si>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</si>
  <si>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</si>
  <si>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</si>
  <si>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</si>
  <si>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</si>
  <si>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</si>
  <si>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</si>
  <si>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</si>
  <si>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</si>
  <si>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</si>
  <si>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</si>
  <si>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</si>
  <si>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</si>
  <si>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</si>
  <si>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</si>
  <si>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</si>
  <si>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</si>
  <si>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</si>
  <si>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</si>
  <si>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</si>
  <si>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</si>
  <si>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</si>
  <si>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</si>
  <si>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</si>
  <si>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</si>
  <si>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</si>
  <si>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</si>
  <si>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</si>
  <si>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</si>
  <si>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</si>
  <si>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</si>
  <si>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</si>
  <si>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</si>
  <si>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</si>
  <si>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</si>
  <si>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</si>
  <si>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</si>
  <si>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</si>
  <si>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</si>
  <si>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</si>
  <si>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</si>
  <si>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</si>
  <si>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</si>
  <si>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</si>
  <si>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</si>
  <si>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</si>
  <si>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</si>
  <si>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</si>
  <si>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</si>
  <si>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</si>
  <si>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</si>
  <si>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</si>
  <si>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</si>
  <si>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</si>
  <si>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</si>
  <si>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</si>
  <si>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</si>
  <si>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</si>
  <si>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</si>
  <si>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</si>
  <si>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</si>
  <si>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</si>
  <si>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</si>
  <si>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</si>
  <si>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</si>
  <si>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</si>
  <si>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</si>
  <si>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</si>
  <si>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</si>
  <si>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</si>
  <si>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</si>
  <si>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</si>
  <si>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</si>
  <si>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</si>
  <si>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</si>
  <si>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</si>
  <si>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</si>
  <si>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</si>
  <si>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</si>
  <si>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</si>
  <si>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</si>
  <si>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</si>
  <si>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</si>
  <si>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</si>
  <si>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</si>
  <si>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</si>
  <si>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</si>
  <si>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</si>
  <si>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</si>
  <si>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</si>
  <si>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</si>
  <si>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</si>
  <si>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</si>
  <si>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</si>
  <si>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</si>
  <si>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</si>
  <si>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</si>
  <si>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</si>
  <si>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</si>
  <si>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</si>
  <si>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</si>
  <si>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</si>
  <si>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</si>
  <si>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</si>
  <si>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</si>
  <si>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</si>
  <si>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</si>
  <si>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</si>
  <si>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</si>
  <si>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</si>
  <si>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</si>
  <si>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</si>
  <si>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</si>
  <si>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</si>
  <si>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</si>
  <si>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</si>
  <si>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</si>
  <si>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</si>
  <si>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</si>
  <si>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</si>
  <si>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</si>
  <si>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</si>
  <si>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</si>
  <si>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</si>
  <si>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</si>
  <si>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</si>
  <si>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</si>
  <si>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</si>
  <si>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</si>
  <si>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</si>
  <si>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</si>
  <si>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</si>
  <si>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</si>
  <si>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</si>
  <si>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</si>
  <si>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</si>
  <si>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</si>
  <si>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</si>
  <si>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</si>
  <si>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</si>
  <si>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</si>
  <si>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</si>
  <si>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</si>
  <si>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</si>
  <si>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</si>
  <si>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</si>
  <si>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</si>
  <si>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</si>
  <si>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</si>
  <si>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</si>
  <si>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</si>
  <si>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</si>
  <si>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</si>
  <si>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</si>
  <si>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</si>
  <si>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</si>
  <si>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</si>
  <si>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</si>
  <si>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</si>
  <si>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</si>
  <si>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</si>
  <si>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</si>
  <si>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</si>
  <si>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</si>
  <si>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</si>
  <si>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</si>
  <si>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</si>
  <si>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</si>
  <si>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</si>
  <si>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</si>
  <si>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</si>
  <si>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</si>
  <si>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</si>
  <si>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</si>
  <si>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</si>
  <si>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</si>
  <si>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</si>
  <si>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</si>
  <si>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</si>
  <si>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</si>
  <si>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</si>
  <si>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</si>
  <si>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</si>
  <si>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</si>
  <si>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</si>
  <si>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</si>
  <si>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</si>
  <si>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</si>
  <si>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</si>
  <si>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</si>
  <si>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</si>
  <si>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</si>
  <si>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</si>
  <si>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</si>
  <si>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</si>
  <si>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</si>
  <si>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</si>
  <si>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</si>
  <si>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</si>
  <si>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</si>
  <si>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</si>
  <si>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</si>
  <si>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</si>
  <si>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</si>
  <si>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</si>
  <si>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</si>
  <si>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</si>
  <si>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</si>
  <si>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</si>
  <si>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</si>
  <si>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</si>
  <si>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</si>
  <si>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</si>
  <si>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</si>
  <si>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</si>
  <si>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</si>
  <si>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</si>
  <si>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</si>
  <si>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</si>
  <si>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</si>
  <si>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</si>
  <si>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</si>
  <si>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</si>
  <si>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</si>
  <si>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</si>
  <si>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</si>
  <si>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</si>
  <si>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</si>
  <si>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</si>
  <si>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</si>
  <si>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</si>
  <si>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</si>
  <si>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</si>
  <si>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</si>
  <si>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</si>
  <si>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</si>
  <si>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</si>
  <si>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</si>
  <si>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</si>
  <si>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</si>
  <si>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</si>
  <si>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</si>
  <si>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</si>
  <si>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</si>
  <si>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</si>
  <si>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</si>
  <si>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</si>
  <si>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</si>
  <si>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</si>
  <si>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</si>
  <si>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</si>
  <si>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</si>
  <si>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</si>
  <si>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</si>
  <si>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</si>
  <si>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</si>
  <si>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</si>
  <si>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</si>
  <si>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</si>
  <si>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</si>
  <si>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</si>
  <si>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</si>
  <si>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</si>
  <si>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</si>
  <si>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</si>
  <si>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</si>
  <si>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</si>
  <si>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</si>
  <si>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</si>
  <si>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</si>
  <si>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</si>
  <si>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</si>
  <si>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</si>
  <si>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</si>
  <si>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</si>
  <si>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</si>
  <si>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</si>
  <si>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</si>
  <si>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</si>
  <si>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</si>
  <si>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</si>
  <si>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</si>
  <si>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</si>
  <si>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</si>
  <si>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</si>
  <si>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</si>
  <si>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</si>
  <si>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</si>
  <si>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</si>
  <si>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</si>
  <si>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</si>
  <si>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</si>
  <si>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</si>
  <si>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</si>
  <si>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</si>
  <si>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</si>
  <si>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</si>
  <si>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</si>
  <si>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</si>
  <si>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</si>
  <si>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</si>
  <si>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</si>
  <si>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</si>
  <si>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</si>
  <si>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</si>
  <si>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</si>
  <si>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</si>
  <si>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</si>
  <si>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</si>
  <si>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</si>
  <si>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</si>
  <si>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</si>
  <si>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</si>
  <si>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</si>
  <si>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</si>
  <si>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</si>
  <si>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</si>
  <si>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</si>
  <si>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</si>
  <si>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</si>
  <si>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</si>
  <si>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</si>
  <si>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</si>
  <si>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</si>
  <si>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</si>
  <si>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</si>
  <si>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</si>
  <si>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</si>
  <si>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</si>
  <si>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</si>
  <si>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</si>
  <si>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</si>
  <si>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</si>
  <si>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</si>
  <si>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</si>
  <si>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</si>
  <si>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</si>
  <si>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</si>
  <si>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</si>
  <si>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</si>
  <si>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</si>
  <si>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</si>
  <si>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</si>
  <si>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</si>
  <si>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</si>
  <si>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</si>
  <si>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</si>
  <si>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</si>
  <si>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</si>
  <si>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</si>
  <si>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</si>
  <si>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</si>
  <si>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</si>
  <si>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</si>
  <si>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</si>
  <si>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</si>
  <si>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</si>
  <si>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</si>
  <si>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</si>
  <si>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</si>
  <si>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</si>
  <si>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</si>
  <si>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</si>
  <si>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</si>
  <si>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</si>
  <si>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</si>
  <si>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</si>
  <si>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</si>
  <si>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</si>
  <si>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</si>
  <si>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</si>
  <si>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</si>
  <si>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</si>
  <si>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</si>
  <si>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</si>
  <si>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</si>
  <si>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</si>
  <si>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</si>
  <si>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</si>
  <si>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</si>
  <si>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</si>
  <si>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</si>
  <si>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</si>
  <si>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</si>
  <si>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</si>
  <si>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</si>
  <si>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</si>
  <si>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</si>
  <si>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</si>
  <si>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</si>
  <si>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</si>
  <si>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</si>
  <si>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</si>
  <si>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</si>
  <si>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</si>
  <si>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</si>
  <si>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</si>
  <si>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</si>
  <si>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</si>
  <si>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</si>
  <si>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</si>
  <si>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</si>
  <si>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</si>
  <si>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</si>
  <si>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</si>
  <si>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</si>
  <si>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</si>
  <si>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</si>
  <si>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</si>
  <si>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</si>
  <si>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</si>
  <si>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</si>
  <si>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</si>
  <si>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</si>
  <si>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</si>
  <si>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</si>
  <si>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</si>
  <si>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</si>
  <si>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</si>
  <si>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</si>
  <si>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</si>
  <si>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</si>
  <si>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</si>
  <si>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</si>
  <si>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</si>
  <si>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</si>
  <si>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</si>
  <si>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</si>
  <si>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</si>
  <si>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</si>
  <si>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</si>
  <si>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</si>
  <si>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</si>
  <si>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</si>
  <si>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</si>
  <si>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</si>
  <si>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</si>
  <si>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</si>
  <si>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</si>
  <si>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</si>
  <si>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</si>
  <si>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</si>
  <si>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</si>
  <si>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</si>
  <si>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</si>
  <si>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</si>
  <si>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</si>
  <si>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</si>
  <si>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</si>
  <si>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</si>
  <si>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</si>
  <si>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</si>
  <si>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</si>
  <si>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</si>
  <si>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</si>
  <si>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</si>
  <si>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</si>
  <si>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</si>
  <si>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</si>
  <si>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</si>
  <si>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</si>
  <si>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</si>
  <si>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</si>
  <si>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</si>
  <si>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</si>
  <si>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</si>
  <si>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</si>
  <si>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</si>
  <si>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</si>
  <si>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</si>
  <si>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</si>
  <si>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</si>
  <si>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</si>
  <si>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</si>
  <si>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</si>
  <si>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</si>
  <si>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</si>
  <si>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</si>
  <si>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</si>
  <si>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</si>
  <si>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</si>
  <si>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</si>
  <si>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</si>
  <si>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</si>
  <si>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</si>
  <si>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</si>
  <si>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</si>
  <si>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</si>
  <si>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</si>
  <si>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</si>
  <si>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</si>
  <si>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</si>
  <si>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</si>
  <si>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</si>
  <si>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</si>
  <si>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</si>
  <si>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</si>
  <si>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</si>
  <si>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</si>
  <si>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</si>
  <si>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</si>
  <si>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</si>
  <si>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</si>
  <si>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</si>
  <si>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</si>
  <si>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</si>
  <si>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</si>
  <si>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</si>
  <si>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</si>
  <si>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</si>
  <si>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</si>
  <si>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</si>
  <si>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</si>
  <si>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</si>
  <si>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</si>
  <si>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</si>
  <si>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</si>
  <si>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</si>
  <si>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</si>
  <si>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</si>
  <si>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</si>
  <si>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</si>
  <si>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</si>
  <si>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</si>
  <si>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</si>
  <si>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</si>
  <si>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</si>
  <si>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</si>
  <si>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</si>
  <si>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</si>
  <si>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</si>
  <si>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</si>
  <si>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</si>
  <si>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</si>
  <si>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</si>
  <si>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</si>
  <si>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</si>
  <si>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</si>
  <si>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</si>
  <si>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</si>
  <si>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</si>
  <si>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</si>
  <si>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</si>
  <si>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</si>
  <si>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</si>
  <si>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</si>
  <si>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</si>
  <si>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</si>
  <si>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</si>
  <si>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</si>
  <si>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</si>
  <si>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</si>
  <si>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</si>
  <si>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</si>
  <si>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</si>
  <si>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</si>
  <si>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</si>
  <si>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</si>
  <si>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</si>
  <si>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</si>
  <si>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</si>
  <si>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</si>
  <si>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</si>
  <si>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</si>
  <si>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</si>
  <si>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</si>
  <si>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</si>
  <si>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</si>
  <si>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</si>
  <si>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</si>
  <si>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</si>
  <si>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</si>
  <si>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</si>
  <si>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</si>
  <si>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</si>
  <si>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</si>
  <si>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</si>
  <si>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</si>
  <si>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</si>
  <si>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</si>
  <si>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</si>
  <si>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</si>
  <si>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</si>
  <si>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</si>
  <si>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</si>
  <si>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</si>
  <si>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</si>
  <si>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</si>
  <si>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</si>
  <si>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</si>
  <si>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</si>
  <si>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</si>
  <si>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</si>
  <si>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</si>
  <si>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</si>
  <si>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</si>
  <si>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</si>
  <si>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</si>
  <si>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</si>
  <si>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</si>
  <si>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</si>
  <si>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</si>
  <si>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</si>
  <si>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</si>
  <si>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</si>
  <si>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</si>
  <si>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</si>
  <si>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</si>
  <si>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</si>
  <si>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</si>
  <si>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</si>
  <si>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</si>
  <si>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</si>
  <si>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</si>
  <si>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</si>
  <si>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</si>
  <si>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</si>
  <si>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</si>
  <si>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</si>
  <si>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</si>
  <si>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</si>
  <si>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</si>
  <si>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</si>
  <si>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</si>
  <si>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</si>
  <si>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</si>
  <si>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</si>
  <si>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</si>
  <si>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</si>
  <si>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</si>
  <si>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</si>
  <si>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</si>
  <si>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</si>
  <si>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</si>
  <si>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</si>
  <si>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</si>
  <si>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</si>
  <si>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</si>
  <si>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</si>
  <si>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</si>
  <si>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</si>
  <si>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</si>
  <si>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</si>
  <si>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</si>
  <si>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</si>
  <si>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</si>
  <si>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</si>
  <si>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</si>
  <si>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</si>
  <si>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</si>
  <si>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</si>
  <si>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</si>
  <si>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</si>
  <si>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</si>
  <si>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</si>
  <si>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</si>
  <si>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</si>
  <si>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</si>
  <si>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</si>
  <si>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</si>
  <si>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</si>
  <si>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</si>
  <si>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</si>
  <si>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</si>
  <si>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</si>
  <si>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</si>
  <si>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</si>
  <si>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</si>
  <si>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</si>
  <si>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</si>
  <si>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</si>
  <si>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</si>
  <si>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</si>
  <si>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</si>
  <si>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</si>
  <si>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</si>
  <si>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</si>
  <si>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</si>
  <si>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</si>
  <si>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</si>
  <si>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</si>
  <si>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</si>
  <si>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</si>
  <si>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</si>
  <si>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</si>
  <si>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</si>
  <si>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</si>
  <si>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</si>
  <si>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</si>
  <si>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</si>
  <si>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</si>
  <si>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</si>
  <si>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</si>
  <si>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</si>
  <si>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</si>
  <si>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</si>
  <si>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</si>
  <si>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</si>
  <si>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</si>
  <si>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</si>
  <si>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</si>
  <si>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</si>
  <si>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</si>
  <si>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</si>
  <si>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</si>
  <si>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</si>
  <si>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</si>
  <si>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</si>
  <si>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</si>
  <si>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</si>
  <si>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</si>
  <si>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</si>
  <si>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</si>
  <si>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</si>
  <si>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</si>
  <si>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</si>
  <si>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</si>
  <si>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</si>
  <si>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</si>
  <si>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</si>
  <si>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</si>
  <si>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</si>
  <si>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</si>
  <si>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</si>
  <si>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</si>
  <si>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</si>
  <si>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</si>
  <si>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</si>
  <si>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</si>
  <si>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</si>
  <si>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</si>
  <si>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</si>
  <si>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</si>
  <si>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</si>
  <si>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</si>
  <si>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</si>
  <si>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</si>
  <si>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</si>
  <si>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</si>
  <si>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</si>
  <si>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</si>
  <si>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</si>
  <si>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</si>
  <si>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</si>
  <si>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</si>
  <si>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</si>
  <si>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</si>
  <si>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</si>
  <si>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</si>
  <si>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</si>
  <si>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</si>
  <si>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</si>
  <si>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</si>
  <si>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</si>
  <si>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</si>
  <si>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</si>
  <si>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</si>
  <si>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</si>
  <si>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</si>
  <si>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</si>
  <si>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</si>
  <si>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</si>
  <si>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</si>
  <si>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</si>
  <si>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</si>
  <si>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</si>
  <si>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</si>
  <si>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</si>
  <si>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</si>
  <si>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</si>
  <si>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</si>
  <si>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</si>
  <si>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</si>
  <si>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</si>
  <si>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</si>
  <si>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</si>
  <si>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</si>
  <si>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</si>
  <si>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</si>
  <si>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</si>
  <si>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</si>
  <si>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</si>
  <si>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</si>
  <si>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</si>
  <si>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</si>
  <si>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</si>
  <si>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</si>
  <si>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</si>
  <si>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</si>
  <si>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</si>
  <si>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</si>
  <si>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</si>
  <si>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</si>
  <si>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</si>
  <si>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</si>
  <si>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</si>
  <si>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</si>
  <si>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</si>
  <si>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</si>
  <si>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</si>
  <si>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</si>
  <si>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</si>
  <si>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</si>
  <si>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</si>
  <si>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</si>
  <si>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</si>
  <si>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</si>
  <si>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</si>
  <si>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</si>
  <si>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</si>
  <si>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</si>
  <si>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</si>
  <si>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</si>
  <si>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</si>
  <si>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</si>
  <si>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</si>
  <si>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</si>
  <si>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</si>
  <si>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</si>
  <si>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</si>
  <si>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</si>
  <si>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</si>
  <si>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</si>
  <si>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</si>
  <si>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</si>
  <si>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</si>
  <si>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</si>
  <si>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</si>
  <si>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</si>
  <si>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</si>
  <si>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</si>
  <si>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</si>
  <si>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</si>
  <si>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</si>
  <si>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</si>
  <si>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</si>
  <si>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</si>
  <si>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</si>
  <si>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</si>
  <si>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</si>
  <si>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</si>
  <si>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</si>
  <si>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</si>
  <si>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</si>
  <si>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</si>
  <si>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</si>
  <si>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</si>
  <si>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</si>
  <si>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</si>
  <si>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</si>
  <si>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</si>
  <si>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</si>
  <si>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</si>
  <si>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</si>
  <si>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</si>
  <si>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</si>
  <si>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</si>
  <si>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</si>
  <si>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</si>
  <si>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</si>
  <si>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</si>
  <si>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</si>
  <si>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</si>
  <si>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</si>
  <si>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</si>
  <si>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</si>
  <si>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</si>
  <si>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</si>
  <si>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</si>
  <si>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</si>
  <si>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</si>
  <si>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</si>
  <si>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</si>
  <si>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</si>
  <si>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</si>
  <si>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</si>
  <si>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</si>
  <si>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</si>
  <si>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</si>
  <si>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</si>
  <si>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</si>
  <si>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</si>
  <si>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</si>
  <si>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</si>
  <si>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</si>
  <si>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</si>
  <si>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</si>
  <si>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</si>
  <si>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</si>
  <si>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</si>
  <si>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</si>
  <si>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</si>
  <si>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</si>
  <si>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</si>
  <si>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</si>
  <si>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</si>
  <si>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</si>
  <si>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</si>
  <si>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</si>
  <si>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</si>
  <si>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</si>
  <si>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</si>
  <si>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</si>
  <si>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</si>
  <si>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</si>
  <si>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</si>
  <si>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</si>
  <si>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</si>
  <si>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</si>
  <si>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</si>
  <si>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</si>
  <si>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</si>
  <si>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</si>
  <si>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</si>
  <si>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</si>
  <si>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</si>
  <si>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</si>
  <si>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</si>
  <si>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</si>
  <si>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</si>
  <si>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</si>
  <si>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</si>
  <si>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</si>
  <si>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</si>
  <si>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</si>
  <si>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</si>
  <si>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</si>
  <si>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</si>
  <si>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</si>
  <si>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</si>
  <si>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</si>
  <si>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</si>
  <si>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</si>
  <si>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</si>
  <si>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</si>
  <si>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</si>
  <si>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</si>
  <si>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</si>
  <si>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</si>
  <si>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</si>
  <si>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</si>
  <si>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</si>
  <si>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</si>
  <si>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</si>
  <si>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</si>
  <si>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</si>
  <si>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</si>
  <si>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</si>
  <si>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</si>
  <si>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</si>
  <si>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</si>
  <si>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</si>
  <si>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</si>
  <si>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</si>
  <si>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</si>
  <si>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</si>
  <si>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</si>
  <si>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</si>
  <si>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</si>
  <si>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</si>
  <si>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</si>
  <si>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</si>
  <si>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</si>
  <si>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</si>
  <si>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</si>
  <si>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</si>
  <si>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</si>
  <si>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</si>
  <si>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</si>
  <si>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</si>
  <si>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</si>
  <si>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</si>
  <si>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</si>
  <si>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</si>
  <si>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</si>
  <si>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</si>
  <si>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</si>
  <si>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</si>
  <si>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</si>
  <si>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</si>
  <si>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</si>
  <si>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</si>
  <si>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</si>
  <si>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</si>
  <si>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</si>
  <si>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</si>
  <si>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</si>
  <si>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</si>
  <si>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</si>
  <si>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</si>
  <si>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</si>
  <si>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</si>
  <si>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</si>
  <si>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</si>
  <si>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</si>
  <si>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</si>
  <si>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</si>
  <si>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</si>
  <si>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</si>
  <si>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</si>
  <si>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</si>
  <si>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</si>
  <si>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</si>
  <si>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</si>
  <si>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</si>
  <si>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</si>
  <si>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</si>
  <si>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</si>
  <si>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</si>
  <si>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</si>
  <si>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</si>
  <si>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</si>
  <si>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</si>
  <si>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</si>
  <si>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</si>
  <si>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</si>
  <si>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</si>
  <si>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</si>
  <si>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</si>
  <si>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</si>
  <si>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</si>
  <si>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</si>
  <si>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</si>
  <si>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</si>
  <si>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</si>
  <si>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</si>
  <si>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</si>
  <si>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</si>
  <si>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</si>
  <si>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</si>
  <si>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</si>
  <si>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</si>
  <si>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</si>
  <si>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</si>
  <si>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</si>
  <si>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</si>
  <si>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</si>
  <si>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</si>
  <si>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</si>
  <si>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</si>
  <si>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</si>
  <si>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</si>
  <si>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</si>
  <si>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</si>
  <si>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</si>
  <si>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</si>
  <si>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</si>
  <si>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</si>
  <si>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</si>
  <si>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</si>
  <si>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</si>
  <si>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</si>
  <si>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</si>
  <si>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</si>
  <si>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</si>
  <si>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</si>
  <si>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</si>
  <si>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</si>
  <si>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</si>
  <si>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</si>
  <si>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</si>
  <si>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</si>
  <si>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</si>
  <si>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</si>
  <si>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</si>
  <si>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</si>
  <si>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</si>
  <si>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</si>
  <si>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</si>
  <si>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</si>
  <si>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</si>
  <si>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</si>
  <si>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</si>
  <si>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</si>
  <si>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</si>
  <si>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</si>
  <si>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</si>
  <si>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</si>
  <si>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</si>
  <si>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</si>
  <si>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</si>
  <si>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</si>
  <si>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</si>
  <si>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</si>
  <si>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</si>
  <si>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</si>
  <si>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</si>
  <si>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</si>
  <si>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</si>
  <si>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</si>
  <si>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</si>
  <si>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</si>
  <si>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</si>
  <si>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</si>
  <si>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</si>
  <si>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</si>
  <si>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</si>
  <si>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</si>
  <si>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</si>
  <si>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</si>
  <si>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</si>
  <si>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</si>
  <si>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</si>
  <si>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</si>
  <si>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</si>
  <si>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</si>
  <si>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</si>
  <si>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</si>
  <si>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</si>
  <si>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</si>
  <si>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</si>
  <si>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</si>
  <si>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</si>
  <si>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</si>
  <si>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</si>
  <si>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</si>
  <si>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</si>
  <si>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</si>
  <si>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</si>
  <si>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</si>
  <si>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</si>
  <si>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</si>
  <si>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</si>
  <si>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</si>
  <si>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</si>
  <si>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</si>
  <si>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</si>
  <si>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</si>
  <si>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</si>
  <si>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</si>
  <si>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</si>
  <si>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</si>
  <si>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</si>
  <si>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</si>
  <si>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</si>
  <si>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</si>
  <si>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</si>
  <si>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</si>
  <si>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</si>
  <si>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</si>
  <si>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</si>
  <si>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</si>
  <si>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</si>
  <si>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</si>
  <si>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</si>
  <si>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</si>
  <si>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</si>
  <si>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</si>
  <si>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</si>
  <si>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</si>
  <si>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</si>
  <si>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</si>
  <si>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</si>
  <si>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</si>
  <si>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</si>
  <si>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</si>
  <si>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</si>
  <si>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</si>
  <si>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</si>
  <si>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</si>
  <si>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</si>
  <si>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</si>
  <si>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</si>
  <si>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</si>
  <si>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</si>
  <si>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</si>
  <si>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</si>
  <si>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</si>
  <si>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</si>
  <si>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</si>
  <si>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</si>
  <si>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</si>
  <si>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</si>
  <si>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</si>
  <si>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</si>
  <si>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</si>
  <si>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</si>
  <si>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</si>
  <si>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</si>
  <si>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</si>
  <si>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</si>
  <si>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</si>
  <si>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</si>
  <si>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</si>
  <si>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</si>
  <si>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</si>
  <si>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</si>
  <si>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</si>
  <si>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</si>
  <si>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</si>
  <si>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</si>
  <si>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</si>
  <si>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</si>
  <si>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</si>
  <si>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</si>
  <si>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</si>
  <si>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</si>
  <si>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</si>
  <si>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</si>
  <si>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</si>
  <si>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</si>
  <si>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</si>
  <si>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</si>
  <si>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</si>
  <si>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</si>
  <si>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</si>
  <si>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</si>
  <si>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</si>
  <si>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</si>
  <si>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</si>
  <si>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</si>
  <si>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</si>
  <si>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</si>
  <si>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</si>
  <si>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</si>
  <si>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</si>
  <si>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</si>
  <si>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</si>
  <si>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</si>
  <si>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</si>
  <si>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</si>
  <si>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</si>
  <si>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</si>
  <si>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</si>
  <si>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</si>
  <si>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</si>
  <si>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</si>
  <si>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</si>
  <si>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</si>
  <si>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</si>
  <si>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</si>
  <si>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</si>
  <si>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</si>
  <si>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</si>
  <si>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</si>
  <si>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</si>
  <si>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</si>
  <si>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</si>
  <si>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</si>
  <si>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</si>
  <si>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</si>
  <si>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</si>
  <si>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</si>
  <si>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</si>
  <si>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</si>
  <si>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</si>
  <si>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</si>
  <si>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</si>
  <si>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</si>
  <si>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</si>
  <si>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</si>
  <si>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</si>
  <si>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</si>
  <si>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</si>
  <si>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</si>
  <si>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</si>
  <si>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</si>
  <si>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</si>
  <si>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</si>
  <si>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</si>
  <si>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</si>
  <si>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</si>
  <si>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</si>
  <si>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</si>
  <si>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</si>
  <si>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</si>
  <si>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</si>
  <si>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</si>
  <si>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</si>
  <si>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</si>
  <si>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</si>
  <si>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</si>
  <si>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</si>
  <si>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</si>
  <si>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</si>
  <si>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</si>
  <si>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</si>
  <si>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</si>
  <si>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</si>
  <si>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</si>
  <si>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</si>
  <si>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</si>
  <si>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</si>
  <si>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</si>
  <si>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</si>
  <si>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</si>
  <si>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</si>
  <si>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</si>
  <si>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</si>
  <si>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</si>
  <si>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</si>
  <si>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</si>
  <si>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</si>
  <si>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</si>
  <si>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</si>
  <si>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</si>
  <si>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</si>
  <si>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</si>
  <si>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</si>
  <si>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</si>
  <si>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</si>
  <si>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</si>
  <si>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</si>
  <si>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</si>
  <si>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</si>
  <si>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</si>
  <si>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</si>
  <si>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</si>
  <si>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</si>
  <si>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</si>
  <si>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</si>
  <si>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</si>
  <si>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</si>
  <si>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</si>
  <si>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</si>
  <si>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</si>
  <si>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</si>
  <si>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</si>
  <si>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</si>
  <si>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</si>
  <si>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</si>
  <si>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</si>
  <si>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</si>
  <si>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</si>
  <si>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</si>
  <si>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</si>
  <si>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</si>
  <si>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</si>
  <si>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</si>
  <si>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</si>
  <si>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</si>
  <si>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</si>
  <si>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</si>
  <si>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</si>
  <si>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</si>
  <si>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</si>
  <si>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</si>
  <si>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</si>
  <si>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</si>
  <si>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</si>
  <si>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</si>
  <si>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</si>
  <si>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</si>
  <si>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</si>
  <si>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</si>
  <si>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</si>
  <si>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</si>
  <si>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</si>
  <si>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</si>
  <si>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</si>
  <si>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</si>
  <si>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</si>
  <si>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</si>
  <si>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</si>
  <si>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</si>
  <si>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</si>
  <si>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</si>
  <si>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</si>
  <si>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</si>
  <si>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</si>
  <si>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</si>
  <si>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</si>
  <si>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</si>
  <si>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</si>
  <si>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</si>
  <si>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</si>
  <si>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</si>
  <si>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</si>
  <si>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</si>
  <si>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</si>
  <si>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</si>
  <si>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</si>
  <si>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</si>
  <si>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</si>
  <si>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</si>
  <si>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</si>
  <si>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</si>
  <si>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</si>
  <si>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</si>
  <si>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</si>
  <si>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</si>
  <si>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</si>
  <si>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</si>
  <si>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</si>
  <si>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</si>
  <si>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</si>
  <si>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</si>
  <si>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</si>
  <si>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</si>
  <si>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</si>
  <si>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</si>
  <si>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</si>
  <si>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</si>
  <si>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</si>
  <si>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</si>
  <si>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</si>
  <si>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</si>
  <si>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</si>
  <si>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</si>
  <si>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</si>
  <si>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</si>
  <si>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</si>
  <si>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</si>
  <si>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</si>
  <si>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</si>
  <si>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</si>
  <si>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</si>
  <si>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</si>
  <si>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</si>
  <si>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</si>
  <si>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</si>
  <si>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</si>
  <si>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</si>
  <si>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</si>
  <si>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</si>
  <si>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</si>
  <si>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</si>
  <si>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</si>
  <si>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</si>
  <si>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</si>
  <si>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</si>
  <si>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</si>
  <si>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</si>
  <si>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</si>
  <si>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</si>
  <si>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</si>
  <si>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</si>
  <si>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</si>
  <si>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</si>
  <si>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</si>
  <si>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</si>
  <si>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</si>
  <si>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</si>
  <si>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</si>
  <si>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</si>
  <si>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</si>
  <si>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</si>
  <si>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</si>
  <si>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</si>
  <si>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</si>
  <si>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</si>
  <si>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</si>
  <si>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</si>
  <si>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</si>
  <si>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</si>
  <si>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</si>
  <si>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</si>
  <si>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</si>
  <si>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</si>
  <si>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</si>
  <si>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</si>
  <si>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</si>
  <si>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</si>
  <si>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</si>
  <si>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</si>
  <si>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</si>
  <si>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</si>
  <si>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</si>
  <si>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</si>
  <si>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</si>
  <si>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</si>
  <si>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</si>
  <si>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</si>
  <si>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</si>
  <si>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</si>
  <si>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</si>
  <si>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</si>
  <si>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</si>
  <si>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</si>
  <si>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</si>
  <si>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</si>
  <si>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</si>
  <si>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</si>
  <si>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</si>
  <si>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</si>
  <si>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</si>
  <si>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</si>
  <si>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</si>
  <si>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</si>
  <si>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</si>
  <si>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</si>
  <si>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</si>
  <si>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</si>
  <si>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</si>
  <si>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</si>
  <si>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</si>
  <si>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</si>
  <si>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</si>
  <si>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</si>
  <si>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</si>
  <si>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</si>
  <si>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</si>
  <si>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</si>
  <si>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</si>
  <si>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</si>
  <si>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</si>
  <si>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</si>
  <si>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</si>
  <si>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</si>
  <si>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</si>
  <si>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</si>
  <si>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</si>
  <si>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</si>
  <si>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</si>
  <si>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</si>
  <si>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</si>
  <si>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</si>
  <si>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</si>
  <si>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</si>
  <si>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</si>
  <si>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</si>
  <si>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</si>
  <si>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</si>
  <si>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</si>
  <si>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</si>
  <si>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</si>
  <si>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</si>
  <si>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</si>
  <si>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</si>
  <si>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</si>
  <si>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</si>
  <si>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</si>
  <si>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</si>
  <si>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</si>
  <si>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</si>
  <si>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</si>
  <si>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</si>
  <si>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</si>
  <si>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</si>
  <si>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</si>
  <si>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</si>
  <si>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</si>
  <si>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</si>
  <si>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</si>
  <si>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</si>
  <si>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</si>
  <si>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</si>
  <si>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</si>
  <si>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</si>
  <si>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</si>
  <si>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</si>
  <si>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</si>
  <si>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</si>
  <si>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</si>
  <si>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</si>
  <si>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</si>
  <si>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</si>
  <si>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</si>
  <si>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</si>
  <si>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</si>
  <si>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</si>
  <si>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</si>
  <si>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</si>
  <si>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</si>
  <si>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</si>
  <si>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</si>
  <si>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</si>
  <si>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</si>
  <si>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</si>
  <si>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</si>
  <si>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</si>
  <si>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</si>
  <si>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</si>
  <si>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</si>
  <si>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</si>
  <si>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</si>
  <si>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</si>
  <si>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</si>
  <si>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</si>
  <si>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</si>
  <si>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</si>
  <si>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</si>
  <si>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</si>
  <si>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</si>
  <si>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</si>
  <si>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</si>
  <si>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</si>
  <si>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</si>
  <si>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</si>
  <si>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</si>
  <si>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</si>
  <si>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</si>
  <si>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</si>
  <si>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</si>
  <si>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</si>
  <si>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</si>
  <si>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</si>
  <si>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</si>
  <si>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</si>
  <si>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</si>
  <si>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</si>
  <si>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</si>
  <si>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</si>
  <si>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</si>
  <si>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</si>
  <si>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</si>
  <si>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</si>
  <si>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</si>
  <si>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</si>
  <si>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</si>
  <si>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</si>
  <si>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</si>
  <si>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</si>
  <si>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</si>
  <si>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</si>
  <si>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</si>
  <si>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</si>
  <si>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</si>
  <si>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</si>
  <si>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</si>
  <si>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</si>
  <si>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</si>
  <si>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</si>
  <si>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</si>
  <si>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</si>
  <si>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</si>
  <si>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</si>
  <si>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</si>
  <si>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</si>
  <si>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</si>
  <si>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</si>
  <si>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</si>
  <si>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</si>
  <si>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</si>
  <si>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</si>
  <si>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</si>
  <si>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</si>
  <si>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</si>
  <si>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</si>
  <si>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</si>
  <si>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</si>
  <si>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</si>
  <si>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</si>
  <si>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</si>
  <si>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</si>
  <si>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</si>
  <si>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</si>
  <si>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</si>
  <si>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</si>
  <si>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</si>
  <si>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</si>
  <si>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</si>
  <si>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</si>
  <si>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</si>
  <si>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</si>
  <si>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</si>
  <si>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</si>
  <si>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</si>
  <si>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</si>
  <si>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</si>
  <si>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</si>
  <si>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</si>
  <si>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</si>
  <si>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</si>
  <si>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</si>
  <si>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</si>
  <si>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</si>
  <si>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</si>
  <si>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</si>
  <si>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</si>
  <si>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</si>
  <si>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</si>
  <si>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</si>
  <si>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</si>
  <si>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</si>
  <si>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</si>
  <si>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</si>
  <si>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</si>
  <si>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</si>
  <si>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</si>
  <si>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</si>
  <si>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</si>
  <si>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</si>
  <si>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</si>
  <si>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</si>
  <si>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</si>
  <si>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</si>
  <si>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</si>
  <si>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</si>
  <si>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</si>
  <si>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</si>
  <si>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</si>
  <si>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</si>
  <si>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</si>
  <si>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</si>
  <si>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</si>
  <si>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</si>
  <si>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</si>
  <si>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</si>
  <si>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</si>
  <si>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</si>
  <si>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</si>
  <si>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</si>
  <si>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</si>
  <si>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</si>
  <si>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</si>
  <si>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</si>
  <si>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</si>
  <si>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</si>
  <si>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</si>
  <si>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</si>
  <si>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</si>
  <si>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</si>
  <si>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</si>
  <si>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</si>
  <si>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</si>
  <si>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</si>
  <si>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</si>
  <si>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</si>
  <si>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</si>
  <si>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</si>
  <si>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</si>
  <si>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</si>
  <si>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</si>
  <si>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</si>
  <si>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</si>
  <si>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</si>
  <si>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</si>
  <si>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</si>
  <si>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</si>
  <si>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</si>
  <si>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</si>
  <si>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</si>
  <si>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</si>
  <si>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</si>
  <si>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</si>
  <si>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</si>
  <si>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</si>
  <si>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</si>
  <si>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</si>
  <si>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</si>
  <si>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</si>
  <si>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</si>
  <si>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</si>
  <si>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</si>
  <si>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</si>
  <si>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</si>
  <si>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</si>
  <si>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</si>
  <si>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</si>
  <si>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</si>
  <si>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</si>
  <si>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</si>
  <si>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</si>
  <si>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</si>
  <si>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</si>
  <si>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</si>
  <si>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</si>
  <si>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</si>
  <si>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</si>
  <si>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</si>
  <si>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</si>
  <si>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</si>
  <si>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</si>
  <si>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</si>
  <si>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</si>
  <si>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</si>
  <si>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</si>
  <si>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</si>
  <si>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</si>
  <si>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</si>
  <si>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</si>
  <si>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</si>
  <si>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</si>
  <si>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</si>
  <si>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</si>
  <si>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</si>
  <si>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</si>
  <si>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</si>
  <si>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</si>
  <si>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</si>
  <si>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</si>
  <si>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</si>
  <si>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</si>
  <si>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</si>
  <si>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</si>
  <si>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</si>
  <si>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</si>
  <si>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</si>
  <si>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</si>
  <si>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</si>
  <si>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</si>
  <si>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</si>
  <si>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</si>
  <si>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</si>
  <si>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</si>
  <si>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</si>
  <si>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</si>
  <si>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</si>
  <si>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</si>
  <si>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</si>
  <si>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</si>
  <si>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</si>
  <si>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</si>
  <si>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</si>
  <si>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</si>
  <si>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</si>
  <si>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</si>
  <si>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</si>
  <si>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</si>
  <si>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</si>
  <si>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</si>
  <si>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</si>
  <si>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</si>
  <si>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</si>
  <si>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</si>
  <si>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</si>
  <si>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</si>
  <si>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</si>
  <si>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</si>
  <si>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</si>
  <si>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</si>
  <si>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</si>
  <si>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</si>
  <si>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</si>
  <si>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</si>
  <si>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</si>
  <si>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</si>
  <si>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</si>
  <si>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</si>
  <si>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</si>
  <si>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</si>
  <si>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</si>
  <si>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</si>
  <si>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</si>
  <si>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</si>
  <si>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</si>
  <si>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</si>
  <si>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</si>
  <si>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</si>
  <si>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</si>
  <si>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</si>
  <si>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</si>
  <si>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</si>
  <si>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</si>
  <si>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</si>
  <si>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</si>
  <si>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</si>
  <si>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</si>
  <si>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</si>
  <si>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</si>
  <si>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</si>
  <si>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</si>
  <si>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</si>
  <si>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</si>
  <si>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</si>
  <si>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</si>
  <si>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</si>
  <si>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</si>
  <si>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</si>
  <si>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</si>
  <si>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</si>
  <si>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</si>
  <si>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</si>
  <si>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</si>
  <si>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</si>
  <si>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</si>
  <si>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</si>
  <si>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</si>
  <si>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</si>
  <si>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</si>
  <si>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</si>
  <si>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</si>
  <si>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</si>
  <si>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</si>
  <si>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</si>
  <si>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</si>
  <si>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</si>
  <si>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</si>
  <si>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</si>
  <si>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</si>
  <si>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</si>
  <si>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</si>
  <si>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</si>
  <si>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</si>
  <si>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</si>
  <si>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</si>
  <si>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</si>
  <si>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</si>
  <si>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</si>
  <si>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</si>
  <si>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</si>
  <si>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</si>
  <si>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</si>
  <si>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</si>
  <si>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</si>
  <si>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</si>
  <si>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</si>
  <si>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</si>
  <si>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</si>
  <si>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</si>
  <si>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</si>
  <si>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</si>
  <si>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</si>
  <si>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</si>
  <si>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</si>
  <si>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</si>
  <si>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</si>
  <si>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</si>
  <si>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</si>
  <si>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</si>
  <si>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</si>
  <si>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</si>
  <si>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</si>
  <si>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</si>
  <si>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</si>
  <si>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</si>
  <si>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</si>
  <si>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</si>
  <si>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</si>
  <si>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</si>
  <si>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</si>
  <si>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</si>
  <si>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</si>
  <si>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</si>
  <si>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</si>
  <si>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</si>
  <si>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</si>
  <si>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</si>
  <si>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</si>
  <si>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</si>
  <si>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</si>
  <si>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</si>
  <si>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</si>
  <si>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</si>
  <si>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</si>
  <si>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</si>
  <si>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</si>
  <si>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</si>
  <si>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</si>
  <si>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</si>
  <si>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</si>
  <si>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</si>
  <si>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</si>
  <si>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</si>
  <si>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</si>
  <si>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</si>
  <si>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</si>
  <si>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</si>
  <si>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</si>
  <si>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</si>
  <si>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</si>
  <si>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</si>
  <si>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</si>
  <si>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</si>
  <si>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</si>
  <si>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</si>
  <si>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</si>
  <si>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</si>
  <si>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</si>
  <si>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</si>
  <si>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</si>
  <si>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</si>
  <si>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</si>
  <si>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</si>
  <si>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</si>
  <si>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</si>
  <si>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</si>
  <si>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</si>
  <si>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</si>
  <si>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</si>
  <si>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</si>
  <si>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</si>
  <si>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</si>
  <si>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</si>
  <si>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</si>
  <si>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</si>
  <si>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</si>
  <si>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</si>
  <si>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</si>
  <si>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</si>
  <si>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</si>
  <si>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</si>
  <si>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</si>
  <si>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</si>
  <si>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</si>
  <si>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</si>
  <si>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</si>
  <si>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</si>
  <si>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</si>
  <si>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</si>
  <si>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</si>
  <si>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</si>
  <si>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</si>
  <si>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</si>
  <si>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</si>
  <si>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</si>
  <si>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</si>
  <si>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</si>
  <si>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</si>
  <si>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</si>
  <si>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</si>
  <si>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</si>
  <si>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</si>
  <si>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</si>
  <si>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</si>
  <si>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</si>
  <si>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</si>
  <si>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</si>
  <si>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</si>
  <si>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</si>
  <si>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</si>
  <si>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</si>
  <si>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</si>
  <si>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</si>
  <si>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</si>
  <si>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</si>
  <si>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</si>
  <si>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</si>
  <si>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</si>
  <si>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</si>
  <si>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</si>
  <si>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</si>
  <si>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</si>
  <si>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</si>
  <si>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</si>
  <si>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</si>
  <si>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</si>
  <si>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</si>
  <si>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</si>
  <si>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</si>
  <si>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</si>
  <si>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</si>
  <si>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</si>
  <si>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</si>
  <si>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</si>
  <si>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</si>
  <si>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</si>
  <si>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</si>
  <si>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</si>
  <si>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</si>
  <si>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</si>
  <si>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</si>
  <si>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</si>
  <si>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</si>
  <si>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</si>
  <si>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</si>
  <si>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</si>
  <si>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</si>
  <si>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</si>
  <si>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</si>
  <si>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</si>
  <si>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</si>
  <si>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</si>
  <si>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</si>
  <si>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</si>
  <si>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</si>
  <si>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</si>
  <si>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</si>
  <si>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</si>
  <si>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</si>
  <si>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</si>
  <si>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</si>
  <si>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</si>
  <si>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</si>
  <si>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</si>
  <si>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</si>
  <si>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</si>
  <si>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</si>
  <si>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</si>
  <si>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</si>
  <si>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</si>
  <si>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</si>
  <si>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</si>
  <si>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</si>
  <si>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</si>
  <si>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</si>
  <si>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</si>
  <si>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</si>
  <si>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</si>
  <si>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</si>
  <si>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</si>
  <si>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</si>
  <si>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</si>
  <si>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</si>
  <si>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</si>
  <si>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</si>
  <si>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</si>
  <si>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</si>
  <si>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</si>
  <si>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</si>
  <si>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</si>
  <si>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</si>
  <si>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</si>
  <si>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</si>
  <si>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</si>
  <si>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</si>
  <si>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</si>
  <si>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</si>
  <si>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</si>
  <si>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</si>
  <si>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</si>
  <si>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</si>
  <si>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</si>
  <si>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</si>
  <si>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</si>
  <si>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</si>
  <si>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</si>
  <si>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</si>
  <si>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</si>
  <si>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</si>
  <si>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</si>
  <si>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</si>
  <si>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</si>
  <si>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</si>
  <si>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</si>
  <si>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</si>
  <si>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</si>
  <si>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</si>
  <si>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</si>
  <si>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</si>
  <si>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</si>
  <si>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</si>
  <si>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</si>
  <si>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</si>
  <si>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</si>
  <si>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</si>
  <si>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</si>
  <si>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</si>
  <si>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</si>
  <si>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</si>
  <si>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</si>
  <si>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</si>
  <si>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</si>
  <si>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</si>
  <si>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</si>
  <si>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</si>
  <si>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</si>
  <si>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</si>
  <si>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</si>
  <si>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</si>
  <si>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</si>
  <si>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</si>
  <si>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</si>
  <si>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</si>
  <si>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</si>
  <si>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</si>
  <si>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</si>
  <si>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</si>
  <si>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</si>
  <si>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</si>
  <si>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</si>
  <si>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</si>
  <si>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</si>
  <si>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</si>
  <si>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</si>
  <si>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</si>
  <si>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</si>
  <si>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</si>
  <si>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</si>
  <si>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</si>
  <si>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</si>
  <si>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</si>
  <si>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</si>
  <si>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</si>
  <si>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</si>
  <si>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</si>
  <si>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</si>
  <si>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</si>
  <si>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</si>
  <si>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</si>
  <si>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</si>
  <si>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</si>
  <si>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</si>
  <si>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</si>
  <si>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</si>
  <si>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</si>
  <si>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</si>
  <si>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</si>
  <si>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</si>
  <si>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</si>
  <si>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</si>
  <si>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</si>
  <si>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</si>
  <si>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</si>
  <si>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</si>
  <si>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</si>
  <si>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</si>
  <si>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</si>
  <si>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</si>
  <si>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</si>
  <si>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</si>
  <si>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</si>
  <si>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</si>
  <si>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</si>
  <si>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</si>
  <si>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</si>
  <si>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</si>
  <si>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</si>
  <si>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</si>
  <si>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</si>
  <si>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</si>
  <si>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</si>
  <si>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</si>
  <si>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</si>
  <si>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</si>
  <si>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</si>
  <si>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</si>
  <si>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</si>
  <si>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</si>
  <si>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</si>
  <si>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</si>
  <si>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</si>
  <si>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</si>
  <si>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</si>
  <si>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</si>
  <si>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</si>
  <si>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</si>
  <si>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</si>
  <si>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</si>
  <si>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</si>
  <si>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</si>
  <si>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</si>
  <si>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</si>
  <si>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</si>
  <si>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</si>
  <si>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</si>
  <si>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</si>
  <si>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</si>
  <si>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</si>
  <si>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</si>
  <si>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</si>
  <si>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</si>
  <si>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</si>
  <si>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</si>
  <si>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</si>
  <si>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</si>
  <si>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</si>
  <si>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</si>
  <si>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</si>
  <si>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</si>
  <si>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</si>
  <si>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</si>
  <si>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</si>
  <si>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</si>
  <si>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</si>
  <si>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</si>
  <si>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</si>
  <si>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</si>
  <si>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</si>
  <si>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</si>
  <si>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</si>
  <si>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</si>
  <si>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</si>
  <si>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</si>
  <si>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</si>
  <si>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</si>
  <si>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</si>
  <si>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</si>
  <si>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</si>
  <si>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</si>
  <si>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</si>
  <si>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</si>
  <si>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</si>
  <si>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</si>
  <si>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</si>
  <si>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</si>
  <si>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</si>
  <si>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</si>
  <si>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</si>
  <si>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</si>
  <si>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</si>
  <si>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</si>
  <si>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</si>
  <si>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</si>
  <si>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</si>
  <si>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</si>
  <si>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</si>
  <si>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</si>
  <si>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</si>
  <si>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</si>
  <si>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</si>
  <si>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</si>
  <si>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</si>
  <si>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</si>
  <si>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</si>
  <si>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</si>
  <si>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</si>
  <si>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</si>
  <si>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</si>
  <si>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</si>
  <si>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</si>
  <si>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</si>
  <si>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</si>
  <si>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</si>
  <si>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</si>
  <si>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</si>
  <si>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</si>
  <si>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</si>
  <si>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</si>
  <si>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</si>
  <si>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</si>
  <si>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</si>
  <si>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</si>
  <si>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</si>
  <si>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</si>
  <si>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</si>
  <si>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</si>
  <si>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</si>
  <si>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</si>
  <si>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</si>
  <si>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</si>
  <si>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</si>
  <si>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</si>
  <si>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</si>
  <si>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</si>
  <si>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</si>
  <si>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</si>
  <si>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</si>
  <si>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</si>
  <si>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</si>
  <si>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</si>
  <si>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</si>
  <si>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</si>
  <si>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</si>
  <si>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</si>
  <si>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</si>
  <si>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</si>
  <si>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</si>
  <si>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</si>
  <si>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</si>
  <si>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</si>
  <si>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</si>
  <si>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</si>
  <si>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</si>
  <si>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</si>
  <si>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</si>
  <si>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</si>
  <si>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</si>
  <si>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</si>
  <si>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</si>
  <si>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</si>
  <si>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</si>
  <si>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</si>
  <si>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</si>
  <si>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</si>
  <si>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</si>
  <si>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</si>
  <si>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</si>
  <si>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</si>
  <si>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</si>
  <si>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</si>
  <si>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</si>
  <si>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</si>
  <si>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</si>
  <si>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</si>
  <si>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</si>
  <si>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</si>
  <si>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</si>
  <si>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</si>
  <si>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</si>
  <si>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</si>
  <si>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</si>
  <si>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</si>
  <si>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</si>
  <si>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</si>
  <si>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</si>
  <si>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</si>
  <si>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</si>
  <si>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</si>
  <si>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</si>
  <si>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</si>
  <si>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</si>
  <si>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</si>
  <si>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</si>
  <si>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</si>
  <si>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</si>
  <si>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</si>
  <si>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</si>
  <si>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</si>
  <si>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</si>
  <si>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</si>
  <si>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</si>
  <si>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</si>
  <si>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</si>
  <si>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</si>
  <si>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</si>
  <si>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</si>
  <si>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</si>
  <si>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</si>
  <si>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</si>
  <si>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</si>
  <si>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</si>
  <si>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</si>
  <si>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</si>
  <si>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</si>
  <si>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</si>
  <si>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</si>
  <si>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</si>
  <si>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</si>
  <si>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</si>
  <si>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</si>
  <si>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</si>
  <si>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</si>
  <si>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</si>
  <si>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</si>
  <si>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</si>
  <si>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</si>
  <si>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</si>
  <si>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</si>
  <si>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</si>
  <si>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</si>
  <si>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</si>
  <si>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</si>
  <si>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</si>
  <si>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</si>
  <si>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</si>
  <si>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</si>
  <si>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</si>
  <si>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</si>
  <si>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</si>
  <si>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</si>
  <si>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</si>
  <si>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</si>
  <si>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</si>
  <si>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</si>
  <si>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</si>
  <si>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</si>
  <si>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</si>
  <si>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</si>
  <si>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</si>
  <si>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</si>
  <si>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</si>
  <si>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</si>
  <si>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</si>
  <si>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</si>
  <si>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</si>
  <si>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</si>
  <si>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</si>
  <si>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</si>
  <si>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</si>
  <si>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</si>
  <si>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</si>
  <si>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</si>
  <si>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</si>
  <si>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</si>
  <si>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</si>
  <si>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</si>
  <si>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</si>
  <si>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</si>
  <si>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</si>
  <si>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</si>
  <si>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</si>
  <si>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</si>
  <si>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</si>
  <si>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</si>
  <si>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</si>
  <si>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</si>
  <si>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</si>
  <si>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</si>
  <si>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</si>
  <si>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</si>
  <si>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</si>
  <si>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</si>
  <si>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</si>
  <si>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</si>
  <si>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</si>
  <si>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</si>
  <si>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</si>
  <si>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</si>
  <si>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</si>
  <si>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</si>
  <si>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</si>
  <si>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</si>
  <si>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</si>
  <si>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</si>
  <si>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</si>
  <si>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</si>
  <si>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</si>
  <si>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</si>
  <si>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</si>
  <si>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</si>
  <si>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</si>
  <si>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</si>
  <si>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</si>
  <si>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</si>
  <si>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</si>
  <si>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</si>
  <si>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</si>
  <si>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</si>
  <si>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</si>
  <si>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</si>
  <si>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</si>
  <si>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</si>
  <si>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</si>
  <si>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</si>
  <si>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</si>
  <si>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</si>
  <si>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</si>
  <si>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</si>
  <si>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</si>
  <si>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</si>
  <si>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</si>
  <si>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</si>
  <si>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</si>
  <si>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</si>
  <si>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</si>
  <si>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</si>
  <si>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</si>
  <si>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</si>
  <si>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</si>
  <si>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</si>
  <si>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</si>
  <si>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</si>
  <si>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</si>
  <si>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</si>
  <si>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</si>
  <si>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</si>
  <si>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</si>
  <si>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</si>
  <si>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</si>
  <si>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</si>
  <si>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</si>
  <si>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</si>
  <si>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</si>
  <si>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</si>
  <si>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</si>
  <si>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</si>
  <si>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</si>
  <si>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</si>
  <si>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</si>
  <si>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</si>
  <si>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</si>
  <si>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</si>
  <si>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</si>
  <si>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</si>
  <si>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</si>
  <si>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</si>
  <si>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</si>
  <si>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</si>
  <si>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</si>
  <si>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</si>
  <si>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</si>
  <si>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</si>
  <si>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</si>
  <si>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</si>
  <si>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</si>
  <si>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</si>
  <si>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</si>
  <si>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</si>
  <si>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</si>
  <si>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</si>
  <si>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</si>
  <si>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</si>
  <si>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</si>
  <si>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</si>
  <si>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</si>
  <si>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</si>
  <si>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</si>
  <si>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</si>
  <si>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</si>
  <si>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</si>
  <si>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</si>
  <si>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</si>
  <si>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</si>
  <si>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</si>
  <si>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</si>
  <si>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</si>
  <si>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</si>
  <si>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</si>
  <si>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</si>
  <si>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</si>
  <si>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</si>
  <si>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</si>
  <si>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</si>
  <si>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</si>
  <si>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</si>
  <si>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</si>
  <si>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</si>
  <si>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</si>
  <si>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</si>
  <si>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</si>
  <si>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</si>
  <si>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</si>
  <si>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</si>
  <si>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</si>
  <si>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</si>
  <si>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</si>
  <si>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</si>
  <si>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</si>
  <si>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</si>
  <si>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</si>
  <si>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</si>
  <si>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</si>
  <si>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</si>
  <si>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</si>
  <si>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</si>
  <si>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</si>
  <si>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</si>
  <si>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</si>
  <si>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</si>
  <si>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</si>
  <si>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</si>
  <si>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</si>
  <si>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</si>
  <si>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</si>
  <si>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</si>
  <si>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</si>
  <si>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</si>
  <si>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</si>
  <si>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</si>
  <si>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</si>
  <si>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</si>
  <si>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</si>
  <si>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</si>
  <si>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</si>
  <si>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</si>
  <si>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</si>
  <si>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</si>
  <si>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</si>
  <si>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</si>
  <si>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</si>
  <si>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</si>
  <si>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</si>
  <si>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</si>
  <si>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</si>
  <si>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</si>
  <si>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</si>
  <si>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</si>
  <si>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</si>
  <si>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</si>
  <si>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</si>
  <si>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</si>
  <si>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</si>
  <si>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</si>
  <si>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</si>
  <si>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</si>
  <si>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</si>
  <si>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</si>
  <si>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</si>
  <si>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</si>
  <si>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</si>
  <si>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</si>
  <si>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</si>
  <si>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</si>
  <si>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</si>
  <si>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</si>
  <si>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</si>
  <si>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</si>
  <si>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</si>
  <si>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</si>
  <si>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</si>
  <si>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</si>
  <si>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</si>
  <si>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</si>
  <si>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</si>
  <si>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</si>
  <si>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</si>
  <si>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</si>
  <si>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</si>
  <si>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</si>
  <si>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</si>
  <si>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</si>
  <si>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</si>
  <si>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</si>
  <si>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</si>
  <si>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</si>
  <si>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</si>
  <si>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</si>
  <si>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</si>
  <si>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</si>
  <si>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</si>
  <si>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</si>
  <si>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</si>
  <si>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</si>
  <si>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</si>
  <si>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</si>
  <si>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</si>
  <si>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</si>
  <si>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</si>
  <si>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</si>
  <si>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</si>
  <si>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</si>
  <si>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</si>
  <si>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</si>
  <si>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</si>
  <si>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</si>
  <si>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</si>
  <si>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</si>
  <si>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</si>
  <si>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</si>
  <si>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</si>
  <si>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</si>
  <si>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</si>
  <si>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</si>
  <si>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</si>
  <si>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</si>
  <si>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</si>
  <si>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</si>
  <si>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</si>
  <si>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</si>
  <si>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</si>
  <si>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</si>
  <si>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</si>
  <si>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</si>
  <si>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</si>
  <si>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</si>
  <si>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</si>
  <si>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</si>
  <si>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</si>
  <si>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</si>
  <si>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</si>
  <si>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</si>
  <si>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</si>
  <si>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</si>
  <si>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</si>
  <si>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</si>
  <si>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</si>
  <si>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</si>
  <si>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</si>
  <si>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</si>
  <si>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</si>
  <si>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</si>
  <si>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</si>
  <si>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</si>
  <si>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</si>
  <si>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</si>
  <si>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</si>
  <si>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</si>
  <si>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</si>
  <si>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</si>
  <si>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</si>
  <si>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</si>
  <si>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</si>
  <si>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</si>
  <si>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</si>
  <si>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</si>
  <si>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</si>
  <si>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</si>
  <si>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</si>
  <si>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</si>
  <si>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</si>
  <si>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</si>
  <si>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</si>
  <si>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</si>
  <si>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</si>
  <si>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</si>
  <si>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</si>
  <si>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</si>
  <si>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</si>
  <si>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</si>
  <si>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</si>
  <si>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</si>
  <si>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</si>
  <si>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</si>
  <si>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</si>
  <si>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</si>
  <si>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</si>
  <si>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</si>
  <si>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</si>
  <si>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</si>
  <si>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</si>
  <si>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</si>
  <si>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</si>
  <si>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</si>
  <si>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</si>
  <si>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</si>
  <si>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</si>
  <si>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</si>
  <si>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</si>
  <si>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</si>
  <si>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</si>
  <si>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</si>
  <si>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</si>
  <si>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</si>
  <si>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</si>
  <si>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</si>
  <si>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</si>
  <si>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</si>
  <si>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</si>
  <si>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</si>
  <si>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</si>
  <si>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</si>
  <si>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</si>
  <si>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</si>
  <si>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</si>
  <si>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</si>
  <si>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</si>
  <si>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</si>
  <si>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</si>
  <si>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</si>
  <si>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</si>
  <si>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</si>
  <si>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</si>
  <si>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</si>
  <si>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</si>
  <si>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</si>
  <si>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</si>
  <si>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</si>
  <si>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</si>
  <si>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</si>
  <si>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</si>
  <si>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</si>
  <si>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</si>
  <si>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</si>
  <si>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</si>
  <si>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</si>
  <si>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</si>
  <si>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</si>
  <si>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</si>
  <si>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</si>
  <si>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</si>
  <si>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</si>
  <si>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</si>
  <si>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</si>
  <si>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</si>
  <si>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</si>
  <si>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</si>
  <si>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</si>
  <si>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</si>
  <si>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</si>
  <si>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</si>
  <si>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</si>
  <si>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</si>
  <si>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</si>
  <si>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</si>
  <si>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</si>
  <si>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</si>
  <si>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</si>
  <si>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</si>
  <si>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</si>
  <si>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</si>
  <si>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</si>
  <si>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</si>
  <si>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</si>
  <si>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</si>
  <si>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</si>
  <si>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</si>
  <si>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</si>
  <si>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</si>
  <si>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</si>
  <si>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</si>
  <si>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</si>
  <si>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</si>
  <si>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</si>
  <si>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</si>
  <si>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</si>
  <si>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</si>
  <si>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</si>
  <si>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</si>
  <si>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</si>
  <si>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</si>
  <si>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</si>
  <si>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</si>
  <si>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</si>
  <si>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</si>
  <si>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</si>
  <si>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</si>
  <si>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</si>
  <si>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</si>
  <si>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</si>
  <si>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</si>
  <si>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</si>
  <si>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</si>
  <si>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</si>
  <si>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</si>
  <si>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</si>
  <si>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</si>
  <si>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</si>
  <si>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</si>
  <si>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</si>
  <si>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</si>
  <si>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</si>
  <si>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</si>
  <si>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</si>
  <si>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</si>
  <si>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</si>
  <si>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</si>
  <si>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</si>
  <si>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</si>
  <si>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</si>
  <si>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</si>
  <si>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</si>
  <si>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</si>
  <si>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</si>
  <si>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</si>
  <si>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</si>
  <si>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</si>
  <si>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</si>
  <si>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</si>
  <si>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</si>
  <si>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</si>
  <si>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</si>
  <si>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</si>
  <si>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</si>
  <si>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</si>
  <si>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</si>
  <si>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</si>
  <si>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</si>
  <si>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</si>
  <si>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</si>
  <si>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</si>
  <si>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</si>
  <si>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</si>
  <si>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</si>
  <si>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</si>
  <si>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</si>
  <si>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</si>
  <si>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</si>
  <si>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</si>
  <si>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</si>
  <si>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</si>
  <si>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</si>
  <si>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</si>
  <si>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</si>
  <si>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</si>
  <si>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</si>
  <si>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</si>
  <si>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</si>
  <si>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</si>
  <si>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</si>
  <si>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</si>
  <si>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</si>
  <si>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</si>
  <si>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</si>
  <si>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</si>
  <si>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</si>
  <si>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</si>
  <si>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</si>
  <si>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</si>
  <si>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</si>
  <si>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</si>
  <si>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</si>
  <si>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</si>
  <si>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</si>
  <si>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</si>
  <si>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</si>
  <si>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</si>
  <si>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</si>
  <si>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</si>
  <si>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</si>
  <si>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</si>
  <si>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</si>
  <si>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</si>
  <si>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</si>
  <si>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</si>
  <si>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</si>
  <si>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</si>
  <si>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</si>
  <si>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</si>
  <si>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</si>
  <si>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</si>
  <si>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</si>
  <si>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</si>
  <si>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</si>
  <si>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</si>
  <si>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</si>
  <si>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</si>
  <si>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</si>
  <si>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</si>
  <si>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</si>
  <si>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</si>
  <si>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</si>
  <si>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</si>
  <si>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</si>
  <si>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</si>
  <si>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</si>
  <si>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</si>
  <si>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</si>
  <si>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</si>
  <si>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</si>
  <si>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</si>
  <si>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</si>
  <si>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</si>
  <si>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</si>
  <si>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</si>
  <si>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</si>
  <si>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</si>
  <si>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</si>
  <si>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</si>
  <si>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</si>
  <si>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</si>
  <si>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</si>
  <si>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</si>
  <si>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</si>
  <si>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</si>
  <si>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</si>
  <si>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</si>
  <si>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</si>
  <si>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</si>
  <si>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</si>
  <si>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</si>
  <si>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</si>
  <si>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</si>
  <si>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</si>
  <si>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</si>
  <si>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</si>
  <si>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</si>
  <si>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</si>
  <si>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</si>
  <si>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</si>
  <si>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</si>
  <si>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</si>
  <si>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</si>
  <si>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</si>
  <si>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</si>
  <si>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</si>
  <si>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</si>
  <si>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</si>
  <si>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</si>
  <si>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</si>
  <si>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</si>
  <si>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</si>
  <si>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</si>
  <si>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</si>
  <si>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</si>
  <si>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</si>
  <si>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</si>
  <si>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</si>
  <si>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</si>
  <si>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</si>
  <si>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</si>
  <si>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</si>
  <si>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</si>
  <si>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</si>
  <si>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</si>
  <si>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</si>
  <si>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</si>
  <si>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</si>
  <si>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</si>
  <si>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</si>
  <si>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</si>
  <si>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</si>
  <si>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</si>
  <si>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</si>
  <si>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</si>
  <si>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</si>
  <si>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</si>
  <si>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</si>
  <si>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</si>
  <si>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</si>
  <si>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</si>
  <si>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</si>
  <si>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</si>
  <si>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</si>
  <si>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</si>
  <si>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</si>
  <si>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</si>
  <si>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</si>
  <si>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</si>
  <si>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</si>
  <si>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</si>
  <si>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</si>
  <si>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</si>
  <si>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</si>
  <si>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</si>
  <si>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</si>
  <si>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</si>
  <si>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</si>
  <si>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</si>
  <si>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</si>
  <si>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</si>
  <si>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</si>
  <si>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</si>
  <si>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</si>
  <si>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</si>
  <si>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</si>
  <si>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</si>
  <si>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</si>
  <si>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</si>
  <si>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</si>
  <si>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</si>
  <si>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</si>
  <si>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</si>
  <si>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</si>
  <si>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</si>
  <si>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</si>
  <si>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</si>
  <si>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</si>
  <si>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</si>
  <si>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</si>
  <si>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</si>
  <si>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</si>
  <si>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</si>
  <si>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</si>
  <si>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</si>
  <si>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</si>
  <si>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</si>
  <si>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</si>
  <si>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</si>
  <si>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</si>
  <si>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</si>
  <si>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</si>
  <si>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</si>
  <si>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</si>
  <si>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</si>
  <si>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</si>
  <si>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</si>
  <si>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</si>
  <si>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</si>
  <si>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</si>
  <si>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</si>
  <si>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</si>
  <si>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</si>
  <si>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</si>
  <si>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</si>
  <si>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</si>
  <si>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</si>
  <si>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</si>
  <si>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</si>
  <si>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</si>
  <si>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</si>
  <si>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</si>
  <si>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</si>
  <si>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</si>
  <si>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</si>
  <si>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</si>
  <si>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</si>
  <si>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</si>
  <si>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</si>
  <si>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</si>
  <si>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</si>
  <si>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</si>
  <si>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</si>
  <si>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</si>
  <si>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</si>
  <si>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</si>
  <si>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</si>
  <si>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</si>
  <si>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</si>
  <si>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</si>
  <si>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</si>
  <si>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</si>
  <si>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</si>
  <si>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</si>
  <si>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</si>
  <si>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</si>
  <si>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</si>
  <si>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</si>
  <si>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</si>
  <si>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</si>
  <si>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</si>
  <si>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</si>
  <si>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</si>
  <si>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</si>
  <si>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</si>
  <si>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</si>
  <si>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</si>
  <si>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</si>
  <si>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</si>
  <si>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</si>
  <si>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</si>
  <si>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</si>
  <si>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</si>
  <si>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</si>
  <si>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</si>
  <si>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</si>
  <si>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</si>
  <si>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</si>
  <si>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</si>
  <si>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</si>
  <si>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</si>
  <si>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</si>
  <si>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</si>
  <si>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</si>
  <si>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</si>
  <si>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</si>
  <si>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</si>
  <si>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</si>
  <si>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</si>
  <si>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</si>
  <si>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</si>
  <si>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</si>
  <si>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</si>
  <si>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</si>
  <si>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</si>
  <si>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</si>
  <si>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</si>
  <si>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</si>
  <si>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</si>
  <si>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</si>
  <si>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</si>
  <si>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</si>
  <si>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</si>
  <si>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</si>
  <si>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</si>
  <si>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</si>
  <si>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</si>
  <si>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</si>
  <si>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</si>
  <si>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</si>
  <si>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</si>
  <si>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</si>
  <si>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</si>
  <si>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</si>
  <si>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</si>
  <si>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</si>
  <si>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</si>
  <si>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</si>
  <si>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</si>
  <si>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</si>
  <si>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</si>
  <si>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</si>
  <si>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</si>
  <si>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</si>
  <si>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</si>
  <si>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</si>
  <si>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</si>
  <si>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</si>
  <si>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</si>
  <si>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</si>
  <si>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</si>
  <si>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</si>
  <si>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</si>
  <si>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</si>
  <si>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</si>
  <si>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</si>
  <si>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</si>
  <si>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</si>
  <si>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</si>
  <si>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</si>
  <si>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</si>
  <si>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</si>
  <si>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</si>
  <si>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</si>
  <si>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</si>
  <si>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</si>
  <si>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</si>
  <si>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</si>
  <si>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</si>
  <si>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</si>
  <si>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</si>
  <si>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</si>
  <si>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</si>
  <si>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</si>
  <si>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</si>
  <si>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</si>
  <si>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</si>
  <si>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</si>
  <si>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</si>
  <si>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</si>
  <si>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</si>
  <si>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</si>
  <si>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</si>
  <si>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</si>
  <si>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</si>
  <si>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</si>
  <si>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</si>
  <si>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</si>
  <si>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</si>
  <si>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</si>
  <si>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</si>
  <si>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</si>
  <si>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</si>
  <si>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</si>
  <si>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</si>
  <si>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</si>
  <si>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</si>
  <si>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</si>
  <si>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</si>
  <si>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</si>
  <si>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</si>
  <si>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</si>
  <si>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</si>
  <si>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</si>
  <si>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</si>
  <si>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</si>
  <si>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</si>
  <si>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</si>
  <si>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</si>
  <si>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</si>
  <si>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</si>
  <si>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</si>
  <si>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</si>
  <si>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</si>
  <si>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</si>
  <si>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</si>
  <si>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</si>
  <si>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</si>
  <si>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</si>
  <si>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</si>
  <si>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</si>
  <si>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</si>
  <si>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</si>
  <si>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</si>
  <si>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</si>
  <si>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</si>
  <si>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</si>
  <si>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</si>
  <si>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</si>
  <si>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</si>
  <si>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</si>
  <si>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</si>
  <si>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</si>
  <si>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</si>
  <si>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</si>
  <si>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</si>
  <si>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</si>
  <si>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</si>
  <si>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</si>
  <si>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</si>
  <si>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</si>
  <si>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</si>
  <si>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</si>
  <si>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</si>
  <si>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</si>
  <si>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</si>
  <si>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</si>
  <si>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</si>
  <si>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</si>
  <si>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</si>
  <si>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</si>
  <si>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</si>
  <si>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</si>
  <si>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</si>
  <si>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</si>
  <si>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</si>
  <si>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</si>
  <si>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</si>
  <si>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</si>
  <si>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</si>
  <si>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</si>
  <si>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</si>
  <si>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</si>
  <si>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</si>
  <si>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</si>
  <si>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</si>
  <si>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</si>
  <si>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</si>
  <si>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</si>
  <si>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</si>
  <si>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</si>
  <si>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</si>
  <si>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</si>
  <si>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</si>
  <si>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</si>
  <si>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</si>
  <si>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</si>
  <si>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</si>
  <si>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</si>
  <si>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</si>
  <si>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</si>
  <si>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</si>
  <si>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</si>
  <si>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</si>
  <si>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</si>
  <si>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</si>
  <si>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</si>
  <si>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</si>
  <si>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</si>
  <si>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</si>
  <si>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</si>
  <si>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</si>
  <si>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</si>
  <si>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</si>
  <si>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</si>
  <si>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</si>
  <si>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</si>
  <si>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</si>
  <si>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</si>
  <si>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</si>
  <si>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</si>
  <si>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</si>
  <si>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</si>
  <si>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</si>
  <si>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</si>
  <si>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</si>
  <si>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</si>
  <si>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</si>
  <si>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</si>
  <si>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</si>
  <si>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</si>
  <si>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</si>
  <si>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</si>
  <si>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</si>
  <si>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</si>
  <si>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</si>
  <si>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</si>
  <si>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</si>
  <si>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</si>
  <si>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</si>
  <si>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</si>
  <si>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</si>
  <si>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</si>
  <si>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</si>
  <si>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</si>
  <si>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</si>
  <si>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</si>
  <si>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</si>
  <si>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</si>
  <si>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</si>
  <si>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</si>
  <si>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</si>
  <si>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</si>
  <si>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</si>
  <si>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</si>
  <si>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</si>
  <si>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</si>
  <si>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</si>
  <si>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</si>
  <si>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</si>
  <si>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</si>
  <si>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</si>
  <si>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</si>
  <si>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</si>
  <si>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</si>
  <si>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</si>
  <si>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</si>
  <si>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</si>
  <si>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</si>
  <si>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</si>
  <si>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</si>
  <si>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</si>
  <si>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</si>
  <si>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</si>
  <si>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</si>
  <si>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</si>
  <si>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</si>
  <si>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</si>
  <si>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</si>
  <si>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</si>
  <si>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</si>
  <si>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</si>
  <si>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</si>
  <si>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</si>
  <si>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</si>
  <si>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</si>
  <si>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</si>
  <si>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</si>
  <si>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</si>
  <si>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</si>
  <si>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</si>
  <si>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</si>
  <si>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</si>
  <si>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</si>
  <si>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</si>
  <si>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</si>
  <si>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</si>
  <si>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</si>
  <si>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</si>
  <si>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</si>
  <si>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</si>
  <si>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</si>
  <si>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</si>
  <si>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</si>
  <si>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</si>
  <si>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</si>
  <si>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</si>
  <si>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</si>
  <si>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</si>
  <si>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</si>
  <si>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</si>
  <si>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</si>
  <si>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</si>
  <si>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</si>
  <si>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</si>
  <si>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</si>
  <si>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</si>
  <si>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</si>
  <si>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</si>
  <si>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</si>
  <si>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</si>
  <si>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</si>
  <si>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</si>
  <si>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</si>
  <si>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</si>
  <si>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</si>
  <si>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</si>
  <si>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</si>
  <si>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</si>
  <si>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</si>
  <si>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</si>
  <si>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</si>
  <si>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</si>
  <si>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</si>
  <si>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</si>
  <si>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</si>
  <si>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</si>
  <si>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</si>
  <si>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</si>
  <si>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</si>
  <si>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</si>
  <si>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</si>
  <si>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</si>
  <si>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</si>
  <si>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</si>
  <si>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</si>
  <si>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</si>
  <si>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</si>
  <si>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</si>
  <si>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</si>
  <si>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</si>
  <si>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</si>
  <si>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</si>
  <si>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</si>
  <si>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</si>
  <si>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</si>
  <si>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</si>
  <si>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</si>
  <si>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</si>
  <si>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</si>
  <si>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</si>
  <si>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</si>
  <si>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</si>
  <si>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</si>
  <si>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</si>
  <si>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</si>
  <si>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</si>
  <si>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</si>
  <si>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</si>
  <si>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</si>
  <si>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</si>
  <si>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</si>
  <si>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</si>
  <si>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</si>
  <si>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</si>
  <si>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</si>
  <si>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</si>
  <si>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</si>
  <si>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</si>
  <si>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</si>
  <si>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</si>
  <si>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</si>
  <si>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</si>
  <si>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</si>
  <si>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</si>
  <si>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</si>
  <si>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</si>
  <si>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</si>
  <si>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</si>
  <si>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</si>
  <si>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</si>
  <si>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</si>
  <si>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</si>
  <si>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</si>
  <si>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</si>
  <si>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</si>
  <si>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</si>
  <si>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</si>
  <si>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</si>
  <si>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</si>
  <si>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</si>
  <si>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</si>
  <si>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</si>
  <si>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</si>
  <si>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</si>
  <si>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</si>
  <si>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</si>
  <si>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</si>
  <si>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</si>
  <si>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</si>
  <si>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</si>
  <si>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</si>
  <si>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</si>
  <si>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</si>
  <si>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</si>
  <si>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</si>
  <si>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</si>
  <si>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</si>
  <si>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</si>
  <si>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</si>
  <si>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</si>
  <si>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</si>
  <si>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</si>
  <si>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</si>
  <si>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</si>
  <si>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</si>
  <si>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</si>
  <si>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</si>
  <si>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</si>
  <si>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</si>
  <si>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</si>
  <si>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</si>
  <si>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</si>
  <si>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</si>
  <si>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</si>
  <si>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</si>
  <si>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</si>
  <si>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</si>
  <si>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</si>
  <si>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</si>
  <si>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</si>
  <si>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</si>
  <si>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</si>
  <si>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</si>
  <si>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</si>
  <si>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</si>
  <si>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</si>
  <si>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</si>
  <si>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</si>
  <si>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</si>
  <si>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</si>
  <si>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</si>
  <si>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</si>
  <si>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</si>
  <si>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</si>
  <si>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</si>
  <si>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</si>
  <si>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</si>
  <si>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</si>
  <si>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</si>
  <si>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</si>
  <si>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</si>
  <si>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</si>
  <si>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</si>
  <si>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</si>
  <si>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</si>
  <si>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</si>
  <si>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</si>
  <si>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</si>
  <si>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</si>
  <si>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</si>
  <si>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</si>
  <si>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</si>
  <si>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</si>
  <si>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</si>
  <si>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</si>
  <si>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</si>
  <si>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</si>
  <si>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</si>
  <si>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</si>
  <si>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</si>
  <si>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</si>
  <si>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</si>
  <si>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</si>
  <si>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</si>
  <si>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</si>
  <si>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</si>
  <si>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</si>
  <si>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</si>
  <si>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</si>
  <si>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</si>
  <si>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</si>
  <si>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</si>
  <si>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</si>
  <si>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</si>
  <si>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</si>
  <si>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</si>
  <si>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</si>
  <si>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</si>
  <si>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</si>
  <si>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</si>
  <si>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</si>
  <si>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</si>
  <si>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</si>
  <si>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</si>
  <si>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</si>
  <si>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</si>
  <si>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</si>
  <si>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</si>
  <si>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</si>
  <si>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</si>
  <si>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</si>
  <si>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</si>
  <si>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</si>
  <si>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</si>
  <si>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</si>
  <si>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</si>
  <si>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</si>
  <si>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</si>
  <si>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</si>
  <si>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</si>
  <si>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</si>
  <si>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</si>
  <si>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</si>
  <si>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</si>
  <si>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</si>
  <si>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</si>
  <si>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</si>
  <si>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</si>
  <si>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</si>
  <si>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</si>
  <si>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</si>
  <si>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</si>
  <si>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</si>
  <si>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</si>
  <si>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</si>
  <si>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</si>
  <si>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</si>
  <si>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</si>
  <si>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</si>
  <si>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</si>
  <si>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</si>
  <si>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</si>
  <si>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</si>
  <si>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</si>
  <si>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</si>
  <si>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</si>
  <si>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</si>
  <si>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</si>
  <si>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</si>
  <si>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</si>
  <si>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</si>
  <si>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</si>
  <si>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</si>
  <si>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</si>
  <si>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</si>
  <si>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</si>
  <si>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</si>
  <si>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</si>
  <si>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</si>
  <si>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</si>
  <si>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</si>
  <si>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</si>
  <si>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</si>
  <si>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</si>
  <si>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</si>
  <si>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</si>
  <si>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</si>
  <si>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</si>
  <si>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</si>
  <si>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</si>
  <si>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</si>
  <si>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</si>
  <si>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</si>
  <si>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</si>
  <si>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</si>
  <si>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</si>
  <si>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</si>
  <si>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</si>
  <si>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</si>
  <si>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</si>
  <si>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</si>
  <si>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</si>
  <si>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</si>
  <si>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</si>
  <si>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</si>
  <si>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</si>
  <si>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</si>
  <si>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</si>
  <si>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</si>
  <si>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</si>
  <si>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</si>
  <si>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</si>
  <si>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</si>
  <si>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</si>
  <si>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</si>
  <si>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</si>
  <si>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</si>
  <si>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</si>
  <si>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</si>
  <si>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</si>
  <si>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</si>
  <si>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</si>
  <si>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</si>
  <si>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</si>
  <si>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</si>
  <si>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</si>
  <si>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</si>
  <si>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</si>
  <si>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</si>
  <si>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</si>
  <si>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</si>
  <si>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</si>
  <si>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</si>
  <si>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</si>
  <si>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</si>
  <si>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</si>
  <si>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</si>
  <si>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</si>
  <si>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</si>
  <si>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</si>
  <si>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</si>
  <si>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</si>
  <si>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</si>
  <si>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</si>
  <si>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</si>
  <si>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</si>
  <si>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</si>
  <si>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</si>
  <si>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</si>
  <si>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</si>
  <si>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</si>
  <si>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</si>
  <si>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</si>
  <si>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</si>
  <si>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</si>
  <si>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</si>
  <si>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</si>
  <si>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</si>
  <si>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</si>
  <si>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</si>
  <si>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</si>
  <si>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</si>
  <si>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</si>
  <si>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</si>
  <si>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</si>
  <si>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</si>
  <si>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</si>
  <si>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</si>
  <si>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</si>
  <si>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</si>
  <si>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</si>
  <si>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</si>
  <si>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</si>
  <si>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</si>
  <si>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</si>
  <si>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</si>
  <si>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</si>
  <si>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</si>
  <si>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</si>
  <si>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</si>
  <si>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</si>
  <si>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</si>
  <si>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</si>
  <si>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</si>
  <si>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</si>
  <si>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</si>
  <si>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</si>
  <si>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</si>
  <si>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</si>
  <si>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</si>
  <si>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</si>
  <si>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</si>
  <si>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</si>
  <si>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</si>
  <si>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</si>
  <si>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</si>
  <si>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</si>
  <si>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</si>
  <si>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</si>
  <si>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</si>
  <si>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</si>
  <si>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</si>
  <si>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</si>
  <si>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</si>
  <si>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</si>
  <si>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</si>
  <si>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</si>
  <si>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</si>
  <si>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</si>
  <si>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</si>
  <si>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</si>
  <si>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</si>
  <si>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</si>
  <si>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</si>
  <si>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</si>
  <si>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</si>
  <si>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</si>
  <si>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</si>
  <si>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</si>
  <si>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</si>
  <si>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</si>
  <si>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</si>
  <si>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</si>
  <si>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</si>
  <si>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</si>
  <si>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</si>
  <si>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</si>
  <si>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</si>
  <si>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</si>
  <si>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</si>
  <si>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</si>
  <si>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</si>
  <si>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</si>
  <si>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</si>
  <si>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</si>
  <si>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</si>
  <si>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</si>
  <si>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</si>
  <si>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</si>
  <si>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</si>
  <si>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</si>
  <si>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</si>
  <si>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</si>
  <si>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</si>
  <si>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</si>
  <si>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</si>
  <si>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</si>
  <si>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</si>
  <si>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</si>
  <si>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</si>
  <si>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</si>
  <si>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</si>
  <si>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</si>
  <si>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</si>
  <si>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</si>
  <si>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</si>
  <si>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</si>
  <si>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</si>
  <si>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</si>
  <si>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</si>
  <si>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</si>
  <si>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</si>
  <si>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</si>
  <si>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</si>
  <si>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</si>
  <si>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</si>
  <si>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</si>
  <si>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</si>
  <si>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</si>
  <si>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</si>
  <si>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</si>
  <si>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</si>
  <si>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</si>
  <si>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</si>
  <si>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</si>
  <si>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</si>
  <si>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</si>
  <si>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</si>
  <si>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</si>
  <si>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</si>
  <si>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</si>
  <si>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</si>
  <si>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</si>
  <si>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</si>
  <si>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</si>
  <si>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</si>
  <si>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</si>
  <si>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</si>
  <si>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</si>
  <si>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</si>
  <si>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</si>
  <si>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</si>
  <si>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</si>
  <si>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</si>
  <si>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</si>
  <si>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</si>
  <si>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</si>
  <si>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</si>
  <si>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</si>
  <si>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</si>
  <si>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</si>
  <si>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</si>
  <si>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</si>
  <si>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</si>
  <si>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</si>
  <si>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</si>
  <si>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</si>
  <si>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</si>
  <si>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</si>
  <si>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</si>
  <si>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</si>
  <si>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</si>
  <si>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</si>
  <si>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</si>
  <si>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</si>
  <si>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</si>
  <si>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</si>
  <si>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</si>
  <si>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</si>
  <si>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</si>
  <si>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</si>
  <si>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</si>
  <si>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</si>
  <si>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</si>
  <si>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</si>
  <si>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</si>
  <si>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</si>
  <si>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</si>
  <si>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</si>
  <si>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</si>
  <si>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</si>
  <si>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</si>
  <si>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</si>
  <si>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</si>
  <si>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</si>
  <si>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</si>
  <si>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</si>
  <si>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</si>
  <si>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</si>
  <si>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</si>
  <si>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</si>
  <si>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</si>
  <si>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</si>
  <si>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</si>
  <si>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</si>
  <si>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</si>
  <si>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</si>
  <si>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</si>
  <si>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</si>
  <si>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</si>
  <si>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</si>
  <si>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</si>
  <si>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</si>
  <si>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</si>
  <si>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</si>
  <si>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</si>
  <si>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</si>
  <si>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</si>
  <si>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</si>
  <si>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</si>
  <si>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</si>
  <si>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</si>
  <si>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</si>
  <si>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</si>
  <si>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</si>
  <si>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</si>
  <si>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</si>
  <si>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</si>
  <si>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</si>
  <si>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</si>
  <si>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</si>
  <si>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</si>
  <si>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</si>
  <si>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</si>
  <si>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</si>
  <si>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</si>
  <si>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</si>
  <si>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</si>
  <si>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</si>
  <si>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</si>
  <si>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</si>
  <si>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</si>
  <si>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</si>
  <si>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</si>
  <si>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</si>
  <si>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</si>
  <si>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</si>
  <si>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</si>
  <si>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</si>
  <si>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</si>
  <si>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</si>
  <si>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</si>
  <si>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</si>
  <si>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</si>
  <si>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</si>
  <si>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</si>
  <si>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</si>
  <si>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</si>
  <si>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</si>
  <si>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</si>
  <si>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</si>
  <si>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</si>
  <si>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</si>
  <si>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</si>
  <si>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</si>
  <si>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</si>
  <si>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</si>
  <si>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</si>
  <si>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</si>
  <si>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</si>
  <si>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</si>
  <si>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</si>
  <si>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</si>
  <si>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</si>
  <si>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</si>
  <si>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</si>
  <si>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</si>
  <si>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</si>
  <si>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</si>
  <si>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</si>
  <si>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</si>
  <si>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</si>
  <si>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</si>
  <si>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</si>
  <si>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</si>
  <si>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</si>
  <si>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</si>
  <si>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</si>
  <si>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</si>
  <si>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</si>
  <si>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</si>
  <si>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</si>
  <si>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</si>
  <si>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</si>
  <si>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</si>
  <si>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</si>
  <si>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</si>
  <si>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</si>
  <si>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</si>
  <si>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</si>
  <si>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</si>
  <si>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</si>
  <si>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</si>
  <si>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</si>
  <si>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</si>
  <si>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</si>
  <si>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</si>
  <si>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</si>
  <si>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</si>
  <si>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</si>
  <si>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</si>
  <si>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</si>
  <si>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</si>
  <si>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</si>
  <si>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</si>
  <si>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</si>
  <si>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</si>
  <si>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</si>
  <si>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</si>
  <si>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</si>
  <si>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</si>
  <si>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</si>
  <si>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</si>
  <si>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</si>
  <si>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</si>
  <si>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</si>
  <si>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</si>
  <si>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</si>
  <si>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</si>
  <si>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</si>
  <si>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</si>
  <si>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</si>
  <si>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</si>
  <si>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</si>
  <si>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</si>
  <si>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</si>
  <si>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</si>
  <si>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</si>
  <si>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</si>
  <si>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</si>
  <si>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</si>
  <si>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</si>
  <si>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</si>
  <si>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</si>
  <si>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</si>
  <si>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</si>
  <si>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</si>
  <si>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</si>
  <si>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</si>
  <si>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</si>
  <si>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</si>
  <si>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</si>
  <si>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</si>
  <si>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</si>
  <si>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</si>
  <si>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</si>
  <si>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</si>
  <si>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</si>
  <si>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</si>
  <si>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</si>
  <si>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</si>
  <si>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</si>
  <si>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</si>
  <si>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</si>
  <si>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</si>
  <si>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</si>
  <si>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</si>
  <si>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</si>
  <si>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</si>
  <si>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</si>
  <si>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</si>
  <si>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</si>
  <si>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</si>
  <si>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</si>
  <si>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</si>
  <si>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</si>
  <si>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</si>
  <si>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</si>
  <si>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</si>
  <si>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</si>
  <si>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</si>
  <si>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</si>
  <si>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</si>
  <si>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</si>
  <si>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</si>
  <si>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</si>
  <si>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</si>
  <si>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</si>
  <si>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</si>
  <si>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</si>
  <si>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</si>
  <si>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</si>
  <si>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</si>
  <si>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</si>
  <si>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</si>
  <si>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</si>
  <si>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</si>
  <si>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</si>
  <si>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</si>
  <si>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</si>
  <si>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</si>
  <si>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</si>
  <si>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</si>
  <si>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</si>
  <si>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</si>
  <si>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</si>
  <si>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</si>
  <si>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</si>
  <si>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</si>
  <si>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</si>
  <si>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</si>
  <si>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</si>
  <si>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</si>
  <si>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</si>
  <si>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</si>
  <si>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</si>
  <si>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</si>
  <si>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</si>
  <si>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</si>
  <si>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</si>
  <si>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</si>
  <si>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</si>
  <si>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</si>
  <si>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</si>
  <si>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</si>
  <si>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</si>
  <si>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</si>
  <si>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</si>
  <si>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</si>
  <si>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</si>
  <si>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</si>
  <si>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</si>
  <si>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</si>
  <si>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</si>
  <si>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</si>
  <si>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</si>
  <si>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</si>
  <si>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</si>
  <si>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</si>
  <si>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</si>
  <si>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</si>
  <si>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</si>
  <si>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</si>
  <si>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</si>
  <si>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</si>
  <si>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</si>
  <si>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</si>
  <si>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</si>
  <si>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</si>
  <si>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</si>
  <si>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</si>
  <si>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</si>
  <si>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</si>
  <si>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</si>
  <si>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</si>
  <si>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</si>
  <si>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</si>
  <si>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</si>
  <si>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</si>
  <si>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</si>
  <si>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</si>
  <si>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</si>
  <si>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</si>
  <si>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</si>
  <si>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</si>
  <si>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</si>
  <si>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</si>
  <si>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</si>
  <si>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</si>
  <si>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</si>
  <si>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</si>
  <si>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</si>
  <si>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</si>
  <si>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</si>
  <si>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</si>
  <si>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</si>
  <si>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</si>
  <si>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</si>
  <si>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</si>
  <si>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</si>
  <si>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</si>
  <si>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</si>
  <si>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</si>
  <si>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</si>
  <si>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</si>
  <si>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</si>
  <si>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</si>
  <si>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</si>
  <si>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</si>
  <si>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</si>
  <si>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</si>
  <si>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</si>
  <si>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</si>
  <si>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</si>
  <si>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</si>
  <si>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</si>
  <si>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</si>
  <si>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</si>
  <si>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</si>
  <si>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</si>
  <si>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</si>
  <si>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</si>
  <si>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</si>
  <si>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</si>
  <si>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</si>
  <si>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</si>
  <si>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</si>
  <si>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</si>
  <si>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</si>
  <si>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</si>
  <si>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</si>
  <si>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</si>
  <si>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</si>
  <si>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</si>
  <si>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</si>
  <si>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</si>
  <si>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</si>
  <si>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</si>
  <si>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</si>
  <si>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</si>
  <si>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</si>
  <si>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</si>
  <si>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</si>
  <si>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</si>
  <si>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</si>
  <si>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</si>
  <si>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</si>
  <si>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</si>
  <si>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</si>
  <si>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</si>
  <si>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</si>
  <si>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</si>
  <si>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</si>
  <si>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</si>
  <si>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</si>
  <si>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</si>
  <si>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</si>
  <si>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</si>
  <si>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</si>
  <si>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</si>
  <si>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</si>
  <si>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</si>
  <si>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</si>
  <si>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</si>
  <si>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</si>
  <si>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</si>
  <si>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</si>
  <si>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</si>
  <si>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</si>
  <si>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</si>
  <si>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</si>
  <si>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</si>
  <si>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</si>
  <si>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</si>
  <si>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</si>
  <si>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</si>
  <si>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</si>
  <si>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</si>
  <si>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</si>
  <si>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</si>
  <si>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</si>
  <si>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</si>
  <si>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</si>
  <si>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</si>
  <si>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</si>
  <si>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</si>
  <si>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</si>
  <si>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</si>
  <si>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</si>
  <si>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</si>
  <si>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</si>
  <si>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</si>
  <si>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</si>
  <si>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</si>
  <si>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</si>
  <si>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</si>
  <si>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</si>
  <si>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</si>
  <si>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</si>
  <si>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</si>
  <si>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</si>
  <si>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</si>
  <si>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</si>
  <si>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</si>
  <si>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</si>
  <si>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</si>
  <si>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</si>
  <si>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</si>
  <si>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</si>
  <si>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</si>
  <si>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</si>
  <si>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</si>
  <si>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</si>
  <si>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</si>
  <si>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</si>
  <si>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</si>
  <si>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</si>
  <si>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</si>
  <si>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</si>
  <si>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</si>
  <si>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</si>
  <si>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</si>
  <si>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</si>
  <si>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</si>
  <si>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</si>
  <si>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</si>
  <si>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</si>
  <si>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</si>
  <si>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</si>
  <si>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</si>
  <si>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</si>
  <si>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</si>
  <si>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</si>
  <si>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</si>
  <si>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</si>
  <si>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</si>
  <si>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</si>
  <si>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</si>
  <si>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</si>
  <si>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</si>
  <si>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</si>
  <si>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</si>
  <si>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</si>
  <si>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</si>
  <si>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</si>
  <si>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</si>
  <si>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</si>
  <si>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</si>
  <si>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</si>
  <si>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</si>
  <si>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</si>
  <si>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</si>
  <si>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</si>
  <si>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</si>
  <si>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</si>
  <si>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</si>
  <si>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</si>
  <si>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</si>
  <si>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</si>
  <si>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</si>
  <si>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</si>
  <si>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</si>
  <si>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</si>
  <si>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</si>
  <si>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</si>
  <si>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</si>
  <si>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</si>
  <si>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</si>
  <si>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</si>
  <si>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</si>
  <si>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</si>
  <si>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</si>
  <si>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</si>
  <si>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</si>
  <si>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</si>
  <si>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</si>
  <si>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</si>
  <si>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</si>
  <si>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</si>
  <si>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</si>
  <si>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</si>
  <si>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</si>
  <si>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</si>
  <si>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</si>
  <si>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</si>
  <si>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</si>
  <si>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</si>
  <si>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</si>
  <si>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</si>
  <si>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</si>
  <si>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</si>
  <si>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</si>
  <si>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</si>
  <si>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</si>
  <si>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</si>
  <si>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</si>
  <si>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</si>
  <si>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</si>
  <si>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</si>
  <si>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</si>
  <si>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</si>
  <si>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</si>
  <si>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</si>
  <si>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</si>
  <si>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</si>
  <si>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</si>
  <si>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</si>
  <si>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</si>
  <si>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</si>
  <si>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</si>
  <si>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</si>
  <si>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</si>
  <si>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</si>
  <si>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</si>
  <si>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</si>
  <si>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</si>
  <si>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</si>
  <si>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</si>
  <si>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</si>
  <si>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</si>
  <si>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</si>
  <si>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</si>
  <si>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</si>
  <si>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</si>
  <si>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</si>
  <si>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</si>
  <si>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</si>
  <si>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</si>
  <si>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</si>
  <si>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</si>
  <si>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</si>
  <si>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</si>
  <si>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</si>
  <si>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</si>
  <si>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</si>
  <si>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</si>
  <si>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</si>
  <si>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</si>
  <si>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</si>
  <si>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</si>
  <si>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</si>
  <si>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</si>
  <si>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</si>
  <si>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</si>
  <si>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</si>
  <si>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</si>
  <si>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</si>
  <si>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</si>
  <si>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</si>
  <si>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</si>
  <si>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</si>
  <si>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</si>
  <si>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</si>
  <si>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</si>
  <si>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</si>
  <si>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</si>
  <si>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</si>
  <si>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</si>
  <si>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</si>
  <si>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</si>
  <si>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</si>
  <si>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</si>
  <si>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</si>
  <si>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</si>
  <si>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</si>
  <si>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</si>
  <si>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</si>
  <si>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</si>
  <si>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</si>
  <si>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</si>
  <si>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</si>
  <si>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</si>
  <si>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</si>
  <si>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</si>
  <si>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</si>
  <si>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</si>
  <si>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</si>
  <si>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</si>
  <si>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</si>
  <si>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</si>
  <si>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</si>
  <si>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</si>
  <si>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</si>
  <si>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</si>
  <si>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</si>
  <si>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</si>
  <si>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</si>
  <si>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</si>
  <si>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</si>
  <si>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</si>
  <si>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</si>
  <si>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</si>
  <si>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</si>
  <si>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</si>
  <si>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</si>
  <si>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</si>
  <si>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</si>
  <si>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</si>
  <si>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</si>
  <si>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</si>
  <si>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</si>
  <si>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</si>
  <si>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</si>
  <si>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</si>
  <si>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</si>
  <si>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</si>
  <si>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</si>
  <si>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</si>
  <si>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</si>
  <si>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</si>
  <si>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</si>
  <si>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</si>
  <si>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</si>
  <si>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</si>
  <si>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</si>
  <si>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</si>
  <si>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</si>
  <si>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</si>
  <si>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</si>
  <si>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</si>
  <si>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</si>
  <si>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</si>
  <si>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</si>
  <si>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</si>
  <si>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</si>
  <si>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</si>
  <si>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</si>
  <si>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</si>
  <si>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</si>
  <si>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</si>
  <si>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</si>
  <si>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</si>
  <si>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</si>
  <si>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</si>
  <si>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</si>
  <si>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</si>
  <si>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</si>
  <si>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</si>
  <si>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</si>
  <si>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</si>
  <si>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</si>
  <si>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</si>
  <si>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</si>
  <si>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</si>
  <si>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</si>
  <si>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</si>
  <si>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</si>
  <si>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</si>
  <si>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</si>
  <si>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</si>
  <si>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</si>
  <si>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</si>
  <si>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</si>
  <si>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</si>
  <si>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</si>
  <si>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</si>
  <si>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</si>
  <si>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</si>
  <si>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</si>
  <si>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</si>
  <si>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</si>
  <si>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</si>
  <si>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</si>
  <si>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</si>
  <si>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</si>
  <si>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</si>
  <si>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</si>
  <si>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</si>
  <si>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</si>
  <si>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</si>
  <si>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</si>
  <si>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</si>
  <si>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</si>
  <si>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</si>
  <si>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</si>
  <si>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</si>
  <si>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</si>
  <si>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</si>
  <si>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</si>
  <si>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</si>
  <si>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</si>
  <si>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</si>
  <si>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</si>
  <si>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</si>
  <si>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</si>
  <si>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</si>
  <si>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</si>
  <si>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</si>
  <si>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</si>
  <si>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</si>
  <si>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</si>
  <si>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</si>
  <si>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</si>
  <si>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</si>
  <si>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</si>
  <si>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</si>
  <si>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</si>
  <si>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</si>
  <si>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</si>
  <si>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</si>
  <si>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</si>
  <si>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</si>
  <si>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</si>
  <si>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</si>
  <si>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</si>
  <si>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</si>
  <si>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</si>
  <si>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</si>
  <si>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</si>
  <si>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</si>
  <si>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</si>
  <si>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</si>
  <si>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</si>
  <si>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</si>
  <si>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</si>
  <si>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</si>
  <si>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</si>
  <si>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</si>
  <si>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</si>
  <si>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</si>
  <si>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</si>
  <si>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</si>
  <si>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</si>
  <si>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</si>
  <si>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</si>
  <si>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</si>
  <si>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</si>
  <si>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</si>
  <si>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</si>
  <si>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</si>
  <si>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</si>
  <si>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</si>
  <si>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</si>
  <si>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</si>
  <si>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</si>
  <si>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</si>
  <si>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</si>
  <si>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</si>
  <si>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</si>
  <si>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</si>
  <si>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</si>
  <si>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</si>
  <si>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</si>
  <si>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</si>
  <si>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</si>
  <si>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</si>
  <si>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</si>
  <si>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</si>
  <si>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</si>
  <si>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</si>
  <si>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</si>
  <si>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</si>
  <si>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</si>
  <si>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</si>
  <si>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</si>
  <si>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</si>
  <si>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</si>
  <si>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</si>
  <si>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</si>
  <si>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</si>
  <si>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</si>
  <si>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</si>
  <si>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</si>
  <si>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</si>
  <si>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</si>
  <si>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</si>
  <si>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</si>
  <si>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</si>
  <si>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</si>
  <si>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</si>
  <si>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</si>
  <si>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</si>
  <si>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</si>
  <si>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</si>
  <si>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</si>
  <si>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</si>
  <si>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</si>
  <si>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</si>
  <si>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</si>
  <si>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</si>
  <si>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</si>
  <si>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</si>
  <si>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</si>
  <si>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</si>
  <si>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</si>
  <si>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</si>
  <si>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</si>
  <si>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</si>
  <si>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</si>
  <si>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</si>
  <si>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</si>
  <si>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</si>
  <si>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</si>
  <si>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</si>
  <si>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</si>
  <si>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</si>
  <si>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</si>
  <si>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</si>
  <si>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</si>
  <si>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</si>
  <si>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</si>
  <si>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</si>
  <si>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</si>
  <si>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</si>
  <si>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</si>
  <si>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</si>
  <si>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</si>
  <si>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</si>
  <si>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</si>
  <si>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</si>
  <si>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</si>
  <si>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</si>
  <si>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</si>
  <si>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</si>
  <si>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</si>
  <si>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</si>
  <si>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</si>
  <si>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</si>
  <si>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</si>
  <si>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</si>
  <si>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</si>
  <si>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</si>
  <si>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</si>
  <si>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</si>
  <si>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</si>
  <si>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</si>
  <si>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</si>
  <si>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</si>
  <si>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</si>
  <si>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</si>
  <si>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</si>
  <si>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</si>
  <si>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</si>
  <si>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</si>
  <si>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</si>
  <si>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</si>
  <si>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</si>
  <si>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</si>
  <si>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</si>
  <si>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</si>
  <si>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</si>
  <si>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</si>
  <si>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</si>
  <si>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</si>
  <si>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</si>
  <si>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</si>
  <si>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</si>
  <si>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</si>
  <si>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</si>
  <si>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</si>
  <si>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</si>
  <si>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</si>
  <si>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</si>
  <si>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</si>
  <si>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</si>
  <si>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</si>
  <si>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</si>
  <si>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</si>
  <si>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</si>
  <si>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</si>
  <si>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</si>
  <si>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</si>
  <si>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</si>
  <si>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</si>
  <si>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</si>
  <si>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</si>
  <si>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</si>
  <si>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</si>
  <si>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</si>
  <si>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</si>
  <si>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</si>
  <si>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</si>
  <si>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</si>
  <si>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</si>
  <si>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</si>
  <si>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</si>
  <si>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</si>
  <si>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</si>
  <si>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</si>
  <si>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</si>
  <si>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</si>
  <si>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</si>
  <si>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</si>
  <si>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</si>
  <si>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</si>
  <si>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</si>
  <si>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</si>
  <si>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</si>
  <si>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</si>
  <si>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</si>
  <si>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</si>
  <si>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</si>
  <si>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</si>
  <si>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</si>
  <si>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</si>
  <si>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</si>
  <si>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</si>
  <si>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</si>
  <si>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</si>
  <si>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</si>
  <si>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</si>
  <si>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</si>
  <si>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</si>
  <si>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</si>
  <si>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</si>
  <si>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</si>
  <si>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</si>
  <si>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</si>
  <si>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</si>
  <si>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</si>
  <si>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</si>
  <si>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</si>
  <si>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</si>
  <si>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</si>
  <si>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</si>
  <si>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</si>
  <si>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</si>
  <si>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</si>
  <si>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</si>
  <si>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</si>
  <si>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</si>
  <si>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</si>
  <si>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</si>
  <si>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</si>
  <si>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</si>
  <si>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</si>
  <si>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</si>
  <si>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</si>
  <si>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</si>
  <si>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</si>
  <si>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</si>
  <si>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</si>
  <si>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</si>
  <si>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</si>
  <si>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</si>
  <si>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</si>
  <si>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</si>
  <si>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</si>
  <si>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</si>
  <si>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</si>
  <si>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</si>
  <si>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</si>
  <si>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</si>
  <si>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</si>
  <si>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</si>
  <si>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</si>
  <si>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</si>
  <si>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</si>
  <si>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</si>
  <si>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</si>
  <si>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</si>
  <si>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</si>
  <si>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</si>
  <si>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</si>
  <si>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</si>
  <si>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</si>
  <si>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</si>
  <si>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</si>
  <si>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</si>
  <si>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</si>
  <si>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</si>
  <si>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</si>
  <si>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</si>
  <si>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</si>
  <si>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</si>
  <si>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</si>
  <si>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</si>
  <si>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</si>
  <si>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</si>
  <si>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</si>
  <si>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</si>
  <si>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</si>
  <si>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</si>
  <si>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</si>
  <si>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</si>
  <si>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</si>
  <si>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</si>
  <si>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</si>
  <si>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</si>
  <si>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</si>
  <si>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</si>
  <si>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</si>
  <si>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</si>
  <si>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</si>
  <si>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</si>
  <si>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</si>
  <si>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</si>
  <si>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</si>
  <si>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</si>
  <si>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</si>
  <si>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</si>
  <si>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</si>
  <si>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</si>
  <si>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</si>
  <si>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</si>
  <si>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</si>
  <si>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</si>
  <si>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</si>
  <si>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</si>
  <si>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</si>
  <si>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</si>
  <si>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</si>
  <si>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</si>
  <si>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</si>
  <si>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</si>
  <si>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</si>
  <si>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</si>
  <si>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</si>
  <si>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</si>
  <si>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</si>
  <si>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</si>
  <si>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</si>
  <si>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</si>
  <si>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</si>
  <si>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</si>
  <si>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</si>
  <si>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</si>
  <si>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</si>
  <si>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</si>
  <si>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</si>
  <si>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</si>
  <si>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</si>
  <si>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</si>
  <si>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</si>
  <si>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</si>
  <si>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</si>
  <si>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</si>
  <si>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</si>
  <si>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</si>
  <si>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</si>
  <si>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</si>
  <si>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</si>
  <si>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</si>
  <si>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</si>
  <si>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</si>
  <si>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</si>
  <si>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</si>
  <si>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</si>
  <si>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</si>
  <si>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</si>
  <si>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</si>
  <si>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</si>
  <si>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</si>
  <si>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</si>
  <si>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</si>
  <si>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</si>
  <si>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</si>
  <si>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</si>
  <si>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</si>
  <si>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</si>
  <si>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</si>
  <si>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</si>
  <si>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</si>
  <si>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</si>
  <si>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</si>
  <si>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</si>
  <si>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</si>
  <si>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</si>
  <si>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</si>
  <si>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</si>
  <si>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</si>
  <si>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</si>
  <si>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</si>
  <si>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</si>
  <si>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</si>
  <si>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</si>
  <si>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</si>
  <si>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</si>
  <si>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</si>
  <si>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</si>
  <si>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</si>
  <si>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</si>
  <si>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</si>
  <si>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</si>
  <si>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</si>
  <si>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</si>
  <si>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</si>
  <si>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</si>
  <si>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</si>
  <si>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</si>
  <si>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</si>
  <si>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</si>
  <si>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</si>
  <si>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</si>
  <si>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</si>
  <si>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</si>
  <si>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</si>
  <si>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</si>
  <si>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</si>
  <si>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</si>
  <si>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</si>
  <si>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</si>
  <si>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</si>
  <si>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</si>
  <si>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</si>
  <si>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</si>
  <si>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</si>
  <si>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</si>
  <si>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</si>
  <si>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</si>
  <si>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</si>
  <si>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</si>
  <si>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</si>
  <si>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</si>
  <si>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</si>
  <si>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</si>
  <si>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</si>
  <si>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</si>
  <si>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</si>
  <si>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</si>
  <si>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</si>
  <si>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</si>
  <si>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</si>
  <si>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</si>
  <si>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</si>
  <si>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</si>
  <si>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</si>
  <si>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</si>
  <si>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</si>
  <si>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</si>
  <si>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</si>
  <si>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</si>
  <si>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</si>
  <si>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</si>
  <si>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</si>
  <si>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</si>
  <si>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</si>
  <si>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</si>
  <si>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</si>
  <si>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</si>
  <si>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</si>
  <si>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</si>
  <si>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</si>
  <si>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</si>
  <si>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</si>
  <si>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</si>
  <si>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</si>
  <si>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</si>
  <si>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</si>
  <si>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</si>
  <si>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</si>
  <si>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</si>
  <si>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</si>
  <si>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</si>
  <si>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</si>
  <si>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</si>
  <si>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</si>
  <si>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</si>
  <si>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</si>
  <si>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</si>
  <si>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</si>
  <si>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</si>
  <si>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</si>
  <si>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</si>
  <si>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</si>
  <si>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</si>
  <si>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</si>
  <si>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</si>
  <si>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</si>
  <si>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</si>
  <si>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</si>
  <si>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</si>
  <si>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</si>
  <si>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</si>
  <si>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</si>
  <si>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</si>
  <si>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</si>
  <si>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</si>
  <si>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</si>
  <si>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</si>
  <si>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</si>
  <si>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</si>
  <si>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</si>
  <si>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</si>
  <si>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</si>
  <si>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</si>
  <si>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</si>
  <si>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</si>
  <si>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</si>
  <si>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</si>
  <si>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</si>
  <si>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</si>
  <si>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</si>
  <si>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</si>
  <si>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</si>
  <si>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</si>
  <si>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</si>
  <si>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</si>
  <si>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</si>
  <si>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</si>
  <si>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</si>
  <si>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</si>
  <si>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</si>
  <si>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</si>
  <si>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</si>
  <si>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</si>
  <si>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</si>
  <si>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</si>
  <si>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</si>
  <si>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</si>
  <si>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</si>
  <si>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</si>
  <si>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</si>
  <si>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</si>
  <si>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</si>
  <si>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</si>
  <si>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</si>
  <si>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</si>
  <si>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</si>
  <si>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</si>
  <si>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</si>
  <si>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</si>
  <si>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</si>
  <si>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</si>
  <si>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</si>
  <si>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</si>
  <si>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</si>
  <si>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</si>
  <si>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</si>
  <si>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</si>
  <si>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</si>
  <si>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</si>
  <si>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</si>
  <si>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</si>
  <si>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</si>
  <si>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</si>
  <si>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</si>
  <si>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</si>
  <si>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</si>
  <si>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</si>
  <si>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</si>
  <si>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</si>
  <si>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</si>
  <si>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</si>
  <si>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</si>
  <si>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</si>
  <si>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</si>
  <si>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</si>
  <si>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</si>
  <si>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</si>
  <si>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</si>
  <si>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</si>
  <si>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</si>
  <si>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</si>
  <si>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</si>
  <si>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</si>
  <si>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</si>
  <si>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</si>
  <si>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</si>
  <si>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</si>
  <si>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</si>
  <si>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</si>
  <si>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</si>
  <si>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</si>
  <si>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</si>
  <si>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</si>
  <si>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</si>
  <si>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</si>
  <si>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</si>
  <si>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</si>
  <si>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</si>
  <si>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</si>
  <si>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</si>
  <si>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</si>
  <si>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</si>
  <si>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</si>
  <si>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</si>
  <si>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</si>
  <si>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</si>
  <si>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</si>
  <si>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</si>
  <si>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</si>
  <si>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</si>
  <si>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</si>
  <si>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</si>
  <si>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</si>
  <si>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</si>
  <si>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</si>
  <si>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</si>
  <si>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</si>
  <si>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</si>
  <si>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</si>
  <si>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</si>
  <si>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</si>
  <si>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</si>
  <si>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</si>
  <si>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</si>
  <si>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</si>
  <si>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</si>
  <si>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</si>
  <si>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</si>
  <si>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</si>
  <si>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</si>
  <si>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</si>
  <si>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</si>
  <si>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</si>
  <si>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</si>
  <si>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</si>
  <si>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</si>
  <si>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</si>
  <si>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</si>
  <si>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</si>
  <si>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</si>
  <si>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</si>
  <si>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</si>
  <si>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</si>
  <si>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</si>
  <si>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</si>
  <si>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</si>
  <si>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</si>
  <si>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</si>
  <si>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</si>
  <si>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</si>
  <si>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</si>
  <si>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</si>
  <si>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</si>
  <si>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</si>
  <si>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</si>
  <si>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</si>
  <si>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</si>
  <si>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</si>
  <si>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</si>
  <si>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</si>
  <si>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</si>
  <si>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</si>
  <si>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</si>
  <si>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</si>
  <si>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</si>
  <si>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</si>
  <si>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</si>
  <si>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</si>
  <si>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</si>
  <si>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</si>
  <si>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</si>
  <si>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</si>
  <si>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</si>
  <si>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</si>
  <si>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</si>
  <si>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</si>
  <si>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</si>
  <si>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</si>
  <si>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</si>
  <si>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</si>
  <si>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</si>
  <si>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</si>
  <si>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</si>
  <si>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</si>
  <si>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</si>
  <si>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</si>
  <si>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</si>
  <si>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</si>
  <si>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</si>
  <si>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</si>
  <si>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</si>
  <si>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</si>
  <si>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</si>
  <si>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</si>
  <si>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</si>
  <si>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</si>
  <si>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</si>
  <si>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</si>
  <si>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</si>
  <si>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</si>
  <si>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</si>
  <si>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</si>
  <si>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</si>
  <si>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</si>
  <si>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</si>
  <si>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</si>
  <si>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</si>
  <si>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</si>
  <si>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</si>
  <si>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</si>
  <si>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</si>
  <si>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</si>
  <si>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</si>
  <si>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</si>
  <si>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</si>
  <si>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</si>
  <si>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</si>
  <si>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</si>
  <si>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</si>
  <si>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</si>
  <si>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</si>
  <si>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</si>
  <si>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</si>
  <si>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</si>
  <si>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</si>
  <si>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</si>
  <si>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</si>
  <si>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</si>
  <si>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</si>
  <si>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</si>
  <si>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</si>
  <si>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</si>
  <si>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</si>
  <si>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</si>
  <si>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</si>
  <si>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</si>
  <si>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</si>
  <si>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</si>
  <si>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</si>
  <si>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</si>
  <si>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</si>
  <si>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</si>
  <si>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</si>
  <si>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</si>
  <si>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</si>
  <si>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</si>
  <si>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</si>
  <si>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</si>
  <si>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</si>
  <si>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</si>
  <si>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</si>
  <si>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</si>
  <si>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</si>
  <si>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</si>
  <si>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</si>
  <si>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</si>
  <si>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</si>
  <si>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</si>
  <si>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</si>
  <si>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</si>
  <si>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</si>
  <si>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</si>
  <si>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</si>
  <si>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</si>
  <si>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</si>
  <si>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</si>
  <si>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</si>
  <si>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</si>
  <si>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</si>
  <si>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</si>
  <si>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</si>
  <si>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</si>
  <si>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</si>
  <si>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</si>
  <si>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</si>
  <si>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</si>
  <si>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</si>
  <si>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</si>
  <si>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</si>
  <si>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</si>
  <si>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</si>
  <si>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</si>
  <si>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</si>
  <si>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</si>
  <si>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</si>
  <si>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</si>
  <si>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</si>
  <si>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</si>
  <si>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</si>
  <si>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</si>
  <si>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</si>
  <si>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</si>
  <si>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</si>
  <si>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</si>
  <si>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</si>
  <si>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</si>
  <si>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</si>
  <si>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</si>
  <si>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</si>
  <si>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</si>
  <si>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</si>
  <si>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</si>
  <si>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</si>
  <si>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</si>
  <si>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</si>
  <si>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</si>
  <si>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</si>
  <si>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</si>
  <si>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</si>
  <si>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</si>
  <si>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</si>
  <si>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</si>
  <si>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</si>
  <si>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</si>
  <si>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</si>
  <si>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</si>
  <si>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</si>
  <si>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</si>
  <si>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</si>
  <si>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</si>
  <si>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</si>
  <si>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</si>
  <si>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</si>
  <si>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</si>
  <si>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</si>
  <si>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</si>
  <si>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</si>
  <si>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</si>
  <si>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</si>
  <si>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</si>
  <si>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</si>
  <si>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</si>
  <si>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</si>
  <si>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</si>
  <si>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</si>
  <si>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</si>
  <si>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</si>
  <si>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</si>
  <si>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</si>
  <si>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</si>
  <si>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</si>
  <si>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</si>
  <si>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</si>
  <si>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</si>
  <si>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</si>
  <si>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</si>
  <si>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</si>
  <si>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</si>
  <si>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</si>
  <si>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</si>
  <si>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</si>
  <si>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</si>
  <si>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</si>
  <si>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</si>
  <si>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</si>
  <si>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</si>
  <si>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</si>
  <si>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</si>
  <si>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</si>
  <si>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</si>
  <si>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</si>
  <si>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</si>
  <si>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</si>
  <si>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</si>
  <si>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</si>
  <si>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</si>
  <si>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</si>
  <si>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</si>
  <si>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</si>
  <si>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</si>
  <si>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</si>
  <si>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</si>
  <si>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</si>
  <si>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</si>
  <si>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</si>
  <si>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</si>
  <si>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</si>
  <si>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</si>
  <si>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</si>
  <si>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</si>
  <si>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</si>
  <si>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</si>
  <si>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</si>
  <si>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</si>
  <si>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</si>
  <si>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</si>
  <si>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</si>
  <si>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</si>
  <si>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</si>
  <si>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</si>
  <si>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</si>
  <si>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</si>
  <si>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</si>
  <si>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</si>
  <si>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</si>
  <si>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</si>
  <si>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</si>
  <si>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</si>
  <si>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</si>
  <si>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</si>
  <si>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</si>
  <si>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</si>
  <si>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</si>
  <si>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</si>
  <si>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</si>
  <si>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</si>
  <si>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</si>
  <si>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</si>
  <si>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</si>
  <si>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</si>
  <si>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</si>
  <si>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</si>
  <si>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</si>
  <si>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</si>
  <si>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</si>
  <si>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</si>
  <si>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</si>
  <si>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</si>
  <si>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</si>
  <si>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</si>
  <si>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</si>
  <si>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</si>
  <si>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</si>
  <si>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</si>
  <si>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</si>
  <si>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</si>
  <si>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</si>
  <si>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</si>
  <si>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</si>
  <si>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</si>
  <si>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</si>
  <si>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</si>
  <si>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</si>
  <si>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</si>
  <si>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</si>
  <si>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</si>
  <si>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</si>
  <si>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</si>
  <si>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</si>
  <si>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</si>
  <si>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</si>
  <si>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</si>
  <si>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</si>
  <si>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</si>
  <si>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</si>
  <si>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</si>
  <si>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</si>
  <si>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</si>
  <si>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</si>
  <si>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</si>
  <si>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</si>
  <si>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</si>
  <si>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</si>
  <si>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</si>
  <si>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</si>
  <si>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</si>
  <si>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</si>
  <si>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</si>
  <si>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</si>
  <si>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</si>
  <si>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</si>
  <si>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</si>
  <si>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</si>
  <si>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</si>
  <si>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</si>
  <si>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</si>
  <si>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</si>
  <si>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</si>
  <si>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</si>
  <si>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</si>
  <si>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</si>
  <si>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</si>
  <si>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</si>
  <si>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</si>
  <si>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</si>
  <si>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</si>
  <si>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</si>
  <si>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</si>
  <si>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</si>
  <si>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</si>
  <si>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</si>
  <si>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</si>
  <si>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</si>
  <si>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</si>
  <si>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</si>
  <si>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</si>
  <si>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</si>
  <si>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</si>
  <si>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</si>
  <si>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</si>
  <si>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</si>
  <si>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</si>
  <si>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</si>
  <si>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</si>
  <si>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</si>
  <si>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</si>
  <si>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</si>
  <si>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</si>
  <si>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</si>
  <si>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</si>
  <si>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</si>
  <si>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</si>
  <si>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</si>
  <si>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</si>
  <si>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</si>
  <si>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</si>
  <si>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</si>
  <si>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</si>
  <si>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</si>
  <si>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</si>
  <si>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</si>
  <si>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</si>
  <si>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</si>
  <si>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</si>
  <si>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</si>
  <si>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</si>
  <si>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</si>
  <si>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</si>
  <si>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</si>
  <si>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</si>
  <si>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</si>
  <si>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</si>
  <si>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</si>
  <si>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</si>
  <si>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</si>
  <si>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</si>
  <si>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</si>
  <si>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</si>
  <si>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</si>
  <si>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</si>
  <si>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</si>
  <si>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</si>
  <si>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</si>
  <si>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</si>
  <si>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</si>
  <si>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</si>
  <si>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</si>
  <si>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</si>
  <si>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</si>
  <si>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</si>
  <si>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</si>
  <si>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</si>
  <si>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</si>
  <si>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</si>
  <si>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</si>
  <si>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</si>
  <si>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</si>
  <si>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</si>
  <si>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</si>
  <si>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</si>
  <si>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</si>
  <si>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</si>
  <si>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</si>
  <si>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</si>
  <si>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</si>
  <si>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</si>
  <si>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</si>
  <si>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</si>
  <si>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</si>
  <si>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</si>
  <si>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</si>
  <si>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</si>
  <si>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</si>
  <si>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</si>
  <si>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</si>
  <si>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</si>
  <si>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</si>
  <si>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</si>
  <si>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</si>
  <si>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</si>
  <si>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</si>
  <si>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</si>
  <si>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</si>
  <si>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</si>
  <si>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</si>
  <si>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</si>
  <si>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</si>
  <si>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</si>
  <si>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</si>
  <si>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</si>
  <si>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</si>
  <si>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</si>
  <si>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</si>
  <si>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</si>
  <si>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</si>
  <si>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</si>
  <si>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</si>
  <si>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</si>
  <si>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</si>
  <si>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</si>
  <si>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</si>
  <si>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</si>
  <si>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</si>
  <si>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</si>
  <si>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</si>
  <si>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</si>
  <si>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</si>
  <si>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</si>
  <si>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</si>
  <si>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</si>
  <si>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</si>
  <si>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</si>
  <si>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</si>
  <si>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</si>
  <si>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</si>
  <si>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</si>
  <si>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</si>
  <si>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</si>
  <si>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</si>
  <si>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</si>
  <si>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</si>
  <si>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</si>
  <si>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</si>
  <si>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</si>
  <si>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</si>
  <si>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</si>
  <si>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</si>
  <si>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</si>
  <si>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</si>
  <si>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</si>
  <si>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</si>
  <si>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</si>
  <si>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</si>
  <si>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</si>
  <si>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</si>
  <si>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</si>
  <si>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</si>
  <si>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</si>
  <si>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</si>
  <si>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</si>
  <si>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</si>
  <si>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</si>
  <si>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</si>
  <si>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</si>
  <si>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</si>
  <si>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</si>
  <si>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</si>
  <si>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</si>
  <si>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</si>
  <si>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</si>
  <si>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</si>
  <si>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</si>
  <si>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</si>
  <si>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</si>
  <si>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</si>
  <si>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</si>
  <si>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</si>
  <si>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</si>
  <si>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</si>
  <si>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</si>
  <si>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</si>
  <si>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</si>
  <si>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</si>
  <si>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</si>
  <si>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</si>
  <si>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</si>
  <si>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</si>
  <si>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</si>
  <si>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</si>
  <si>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</si>
  <si>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</si>
  <si>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</si>
  <si>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</si>
  <si>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</si>
  <si>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</si>
  <si>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</si>
  <si>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</si>
  <si>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</si>
  <si>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</si>
  <si>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</si>
  <si>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</si>
  <si>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</si>
  <si>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</si>
  <si>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</si>
  <si>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</si>
  <si>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</si>
  <si>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</si>
  <si>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</si>
  <si>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</si>
  <si>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</si>
  <si>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</si>
  <si>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</si>
  <si>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</si>
  <si>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</si>
  <si>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</si>
  <si>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</si>
  <si>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</si>
  <si>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</si>
  <si>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</si>
  <si>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</si>
  <si>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</si>
  <si>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</si>
  <si>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</si>
  <si>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</si>
  <si>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</si>
  <si>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</si>
  <si>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</si>
  <si>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</si>
  <si>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</si>
  <si>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</si>
  <si>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</si>
  <si>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</si>
  <si>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</si>
  <si>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</si>
  <si>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</si>
  <si>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</si>
  <si>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</si>
  <si>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</si>
  <si>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</si>
  <si>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</si>
  <si>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</si>
  <si>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</si>
  <si>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</si>
  <si>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</si>
  <si>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</si>
  <si>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</si>
  <si>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</si>
  <si>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</si>
  <si>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</si>
  <si>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</si>
  <si>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</si>
  <si>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</si>
  <si>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</si>
  <si>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</si>
  <si>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</si>
  <si>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</si>
  <si>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</si>
  <si>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</si>
  <si>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</si>
  <si>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</si>
  <si>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</si>
  <si>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</si>
  <si>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</si>
  <si>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</si>
  <si>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</si>
  <si>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</si>
  <si>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</si>
  <si>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</si>
  <si>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</si>
  <si>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</si>
  <si>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</si>
  <si>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</si>
  <si>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</si>
  <si>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</si>
  <si>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</si>
  <si>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</si>
  <si>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</si>
  <si>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</si>
  <si>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</si>
  <si>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</si>
  <si>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</si>
  <si>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</si>
  <si>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</si>
  <si>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</si>
  <si>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</si>
  <si>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</si>
  <si>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</si>
  <si>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</si>
  <si>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</si>
  <si>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</si>
  <si>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</si>
  <si>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</si>
  <si>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</si>
  <si>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</si>
  <si>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</si>
  <si>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</si>
  <si>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</si>
  <si>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</si>
  <si>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</si>
  <si>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</si>
  <si>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</si>
  <si>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</si>
  <si>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</si>
  <si>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</si>
  <si>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</si>
  <si>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</si>
  <si>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</si>
  <si>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</si>
  <si>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</si>
  <si>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</si>
  <si>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</si>
  <si>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</si>
  <si>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</si>
  <si>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</si>
  <si>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</si>
  <si>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</si>
  <si>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</si>
  <si>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</si>
  <si>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</si>
  <si>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</si>
  <si>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</si>
  <si>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</si>
  <si>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</si>
  <si>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</si>
  <si>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</si>
  <si>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</si>
  <si>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</si>
  <si>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</si>
  <si>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</si>
  <si>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</si>
  <si>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</si>
  <si>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</si>
  <si>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</si>
  <si>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</si>
  <si>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</si>
  <si>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</si>
  <si>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</si>
  <si>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</si>
  <si>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</si>
  <si>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</si>
  <si>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</si>
  <si>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</si>
  <si>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</si>
  <si>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</si>
  <si>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</si>
  <si>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</si>
  <si>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</si>
  <si>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</si>
  <si>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</si>
  <si>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</si>
  <si>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</si>
  <si>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</si>
  <si>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</si>
  <si>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</si>
  <si>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</si>
  <si>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</si>
  <si>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</si>
  <si>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</si>
  <si>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</si>
  <si>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</si>
  <si>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</si>
  <si>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</si>
  <si>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</si>
  <si>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</si>
  <si>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</si>
  <si>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</si>
  <si>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</si>
  <si>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</si>
  <si>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</si>
  <si>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</si>
  <si>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</si>
  <si>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</si>
  <si>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</si>
  <si>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</si>
  <si>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</si>
  <si>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</si>
  <si>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</si>
  <si>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</si>
  <si>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</si>
  <si>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</si>
  <si>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</si>
  <si>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</si>
  <si>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</si>
  <si>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</si>
  <si>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</si>
  <si>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</si>
  <si>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</si>
  <si>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</si>
  <si>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</si>
  <si>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</si>
  <si>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</si>
  <si>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</si>
  <si>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</si>
  <si>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</si>
  <si>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</si>
  <si>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</si>
  <si>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</si>
  <si>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</si>
  <si>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</si>
  <si>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</si>
  <si>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</si>
  <si>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</si>
  <si>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</si>
  <si>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</si>
  <si>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</si>
  <si>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</si>
  <si>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</si>
  <si>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</si>
  <si>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</si>
  <si>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</si>
  <si>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</si>
  <si>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</si>
  <si>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</si>
  <si>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</si>
  <si>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</si>
  <si>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</si>
  <si>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</si>
  <si>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</si>
  <si>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</si>
  <si>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</si>
  <si>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</si>
  <si>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</si>
  <si>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</si>
  <si>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</si>
  <si>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</si>
  <si>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</si>
  <si>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</si>
  <si>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</si>
  <si>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</si>
  <si>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</si>
  <si>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</si>
  <si>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</si>
  <si>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</si>
  <si>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</si>
  <si>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</si>
  <si>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</si>
  <si>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</si>
  <si>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</si>
  <si>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</si>
  <si>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</si>
  <si>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</si>
  <si>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</si>
  <si>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</si>
  <si>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</si>
  <si>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</si>
  <si>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</si>
  <si>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</si>
  <si>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</si>
  <si>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</si>
  <si>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</si>
  <si>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</si>
  <si>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</si>
  <si>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</si>
  <si>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</si>
  <si>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</si>
  <si>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</si>
  <si>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</si>
  <si>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</si>
  <si>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</si>
  <si>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</si>
  <si>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</si>
  <si>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</si>
  <si>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</si>
  <si>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</si>
  <si>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</si>
  <si>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</si>
  <si>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</si>
  <si>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</si>
  <si>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</si>
  <si>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</si>
  <si>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</si>
  <si>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</si>
  <si>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</si>
  <si>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</si>
  <si>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</si>
  <si>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</si>
  <si>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</si>
  <si>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</si>
  <si>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</si>
  <si>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</si>
  <si>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</si>
  <si>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</si>
  <si>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</si>
  <si>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</si>
  <si>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</si>
  <si>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</si>
  <si>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</si>
  <si>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</si>
  <si>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</si>
  <si>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</si>
  <si>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</si>
  <si>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</si>
  <si>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</si>
  <si>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</si>
  <si>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</si>
  <si>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</si>
  <si>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</si>
  <si>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</si>
  <si>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</si>
  <si>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</si>
  <si>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</si>
  <si>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</si>
  <si>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</si>
  <si>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</si>
  <si>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</si>
  <si>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</si>
  <si>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</si>
  <si>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</si>
  <si>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</si>
  <si>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</si>
  <si>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</si>
  <si>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</si>
  <si>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</si>
  <si>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</si>
  <si>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</si>
  <si>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</si>
  <si>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</si>
  <si>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</si>
  <si>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</si>
  <si>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</si>
  <si>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</si>
  <si>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</si>
  <si>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</si>
  <si>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</si>
  <si>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</si>
  <si>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</si>
  <si>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</si>
  <si>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</si>
  <si>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</si>
  <si>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</si>
  <si>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</si>
  <si>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</si>
  <si>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</si>
  <si>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</si>
  <si>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</si>
  <si>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</si>
  <si>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</si>
  <si>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</si>
  <si>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</si>
  <si>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</si>
  <si>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</si>
  <si>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</si>
  <si>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</si>
  <si>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</si>
  <si>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</si>
  <si>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</si>
  <si>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</si>
  <si>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</si>
  <si>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</si>
  <si>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</si>
  <si>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</si>
  <si>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</si>
  <si>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</si>
  <si>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</si>
  <si>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</si>
  <si>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</si>
  <si>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</si>
  <si>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</si>
  <si>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</si>
  <si>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</si>
  <si>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</si>
  <si>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</si>
  <si>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</si>
  <si>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</si>
  <si>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</si>
  <si>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</si>
  <si>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</si>
  <si>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</si>
  <si>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</si>
  <si>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</si>
  <si>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</si>
  <si>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</si>
  <si>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</si>
  <si>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</si>
  <si>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</si>
  <si>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</si>
  <si>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</si>
  <si>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</si>
  <si>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</si>
  <si>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</si>
  <si>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</si>
  <si>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</si>
  <si>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</si>
  <si>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</si>
  <si>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</si>
  <si>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</si>
  <si>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</si>
  <si>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</si>
  <si>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</si>
  <si>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</si>
  <si>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</si>
  <si>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</si>
  <si>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</si>
  <si>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</si>
  <si>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</si>
  <si>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</si>
  <si>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</si>
  <si>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</si>
  <si>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</si>
  <si>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</si>
  <si>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</si>
  <si>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</si>
  <si>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</si>
  <si>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</si>
  <si>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</si>
  <si>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</si>
  <si>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</si>
  <si>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</si>
  <si>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</si>
  <si>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</si>
  <si>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</si>
  <si>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</si>
  <si>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</si>
  <si>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</si>
  <si>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</si>
  <si>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</si>
  <si>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</si>
  <si>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</si>
  <si>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</si>
  <si>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</si>
  <si>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</si>
  <si>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</si>
  <si>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</si>
  <si>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</si>
  <si>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</si>
  <si>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</si>
  <si>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</si>
  <si>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</si>
  <si>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</si>
  <si>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</si>
  <si>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</si>
  <si>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</si>
  <si>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</si>
  <si>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</si>
  <si>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</si>
  <si>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</si>
  <si>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</si>
  <si>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</si>
  <si>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</si>
  <si>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</si>
  <si>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</si>
  <si>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</si>
  <si>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</si>
  <si>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</si>
  <si>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</si>
  <si>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</si>
  <si>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</si>
  <si>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</si>
  <si>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</si>
  <si>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</si>
  <si>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</si>
  <si>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</si>
  <si>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</si>
  <si>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</si>
  <si>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</si>
  <si>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</si>
  <si>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</si>
  <si>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</si>
  <si>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</si>
  <si>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</si>
  <si>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</si>
  <si>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</si>
  <si>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</si>
  <si>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</si>
  <si>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</si>
  <si>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</si>
  <si>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</si>
  <si>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</si>
  <si>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</si>
  <si>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</si>
  <si>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</si>
  <si>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</si>
  <si>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</si>
  <si>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</si>
  <si>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</si>
  <si>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</si>
  <si>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</si>
  <si>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</si>
  <si>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</si>
  <si>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</si>
  <si>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</si>
  <si>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</si>
  <si>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</si>
  <si>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</si>
  <si>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</si>
  <si>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</si>
  <si>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</si>
  <si>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</si>
  <si>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</si>
  <si>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</si>
  <si>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</si>
  <si>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</si>
  <si>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</si>
  <si>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</si>
  <si>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</si>
  <si>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</si>
  <si>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</si>
  <si>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</si>
  <si>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</si>
  <si>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</si>
  <si>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</si>
  <si>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</si>
  <si>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</si>
  <si>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</si>
  <si>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</si>
  <si>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</si>
  <si>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</si>
  <si>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</si>
  <si>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</si>
  <si>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</si>
  <si>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</si>
  <si>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</si>
  <si>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</si>
  <si>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</si>
  <si>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</si>
  <si>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</si>
  <si>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</si>
  <si>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</si>
  <si>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</si>
  <si>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</si>
  <si>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</si>
  <si>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</si>
  <si>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</si>
  <si>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</si>
  <si>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</si>
  <si>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</si>
  <si>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</si>
  <si>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</si>
  <si>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</si>
  <si>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</si>
  <si>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</si>
  <si>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</si>
  <si>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</si>
  <si>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</si>
  <si>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</si>
  <si>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</si>
  <si>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</si>
  <si>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</si>
  <si>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</si>
  <si>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</si>
  <si>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</si>
  <si>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</si>
  <si>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</si>
  <si>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</si>
  <si>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</si>
  <si>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</si>
  <si>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</si>
  <si>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</si>
  <si>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</si>
  <si>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</si>
  <si>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</si>
  <si>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</si>
  <si>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</si>
  <si>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</si>
  <si>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</si>
  <si>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</si>
  <si>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</si>
  <si>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</si>
  <si>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</si>
  <si>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</si>
  <si>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</si>
  <si>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</si>
  <si>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</si>
  <si>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</si>
  <si>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</si>
  <si>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</si>
  <si>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</si>
  <si>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</si>
  <si>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</si>
  <si>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</si>
  <si>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</si>
  <si>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</si>
  <si>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</si>
  <si>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</si>
  <si>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</si>
  <si>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</si>
  <si>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</si>
  <si>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</si>
  <si>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</si>
  <si>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</si>
  <si>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</si>
  <si>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</si>
  <si>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</si>
  <si>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</si>
  <si>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</si>
  <si>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</si>
  <si>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</si>
  <si>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</si>
  <si>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</si>
  <si>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</si>
  <si>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</si>
  <si>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</si>
  <si>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</si>
  <si>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</si>
  <si>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</si>
  <si>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</si>
  <si>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</si>
  <si>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</si>
  <si>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</si>
  <si>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</si>
  <si>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</si>
  <si>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</si>
  <si>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</si>
  <si>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</si>
  <si>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</si>
  <si>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</si>
  <si>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</si>
  <si>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</si>
  <si>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</si>
  <si>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</si>
  <si>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</si>
  <si>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</si>
  <si>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</si>
  <si>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</si>
  <si>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</si>
  <si>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</si>
  <si>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</si>
  <si>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</si>
  <si>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</si>
  <si>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</si>
  <si>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</si>
  <si>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</si>
  <si>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</si>
  <si>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</si>
  <si>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</si>
  <si>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</si>
  <si>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</si>
  <si>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</si>
  <si>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</si>
  <si>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</si>
  <si>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</si>
  <si>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</si>
  <si>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</si>
  <si>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</si>
  <si>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</si>
  <si>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</si>
  <si>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</si>
  <si>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</si>
  <si>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</si>
  <si>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</si>
  <si>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</si>
  <si>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</si>
  <si>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</si>
  <si>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</si>
  <si>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</si>
  <si>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</si>
  <si>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</si>
  <si>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</si>
  <si>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</si>
  <si>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</si>
  <si>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</si>
  <si>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</si>
  <si>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</si>
  <si>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</si>
  <si>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</si>
  <si>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</si>
  <si>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</si>
  <si>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</si>
  <si>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</si>
  <si>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</si>
  <si>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</si>
  <si>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</si>
  <si>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</si>
  <si>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</si>
  <si>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</si>
  <si>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</si>
  <si>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</si>
  <si>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</si>
  <si>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</si>
  <si>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</si>
  <si>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</si>
  <si>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</si>
  <si>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</si>
  <si>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</si>
  <si>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</si>
  <si>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</si>
  <si>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</si>
  <si>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</si>
  <si>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</si>
  <si>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</si>
  <si>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</si>
  <si>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</si>
  <si>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</si>
  <si>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</si>
  <si>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</si>
  <si>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</si>
  <si>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</si>
  <si>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</si>
  <si>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</si>
  <si>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</si>
  <si>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</si>
  <si>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</si>
  <si>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</si>
  <si>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</si>
  <si>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</si>
  <si>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</si>
  <si>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</si>
  <si>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</si>
  <si>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</si>
  <si>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</si>
  <si>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</si>
  <si>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</si>
  <si>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</si>
  <si>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</si>
  <si>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</si>
  <si>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</si>
  <si>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</si>
  <si>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</si>
  <si>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</si>
  <si>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</si>
  <si>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</si>
  <si>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</si>
  <si>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</si>
  <si>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</si>
  <si>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</si>
  <si>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</si>
  <si>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</si>
  <si>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</si>
  <si>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</si>
  <si>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</si>
  <si>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</si>
  <si>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</si>
  <si>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</si>
  <si>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</si>
  <si>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</si>
  <si>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</si>
  <si>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</si>
  <si>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</si>
  <si>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</si>
  <si>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</si>
  <si>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</si>
  <si>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</si>
  <si>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</si>
  <si>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</si>
  <si>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</si>
  <si>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</si>
  <si>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</si>
  <si>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</si>
  <si>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</si>
  <si>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</si>
  <si>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</si>
  <si>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</si>
  <si>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</si>
  <si>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</si>
  <si>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</si>
  <si>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</si>
  <si>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</si>
  <si>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</si>
  <si>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</si>
  <si>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</si>
  <si>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</si>
  <si>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</si>
  <si>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</si>
  <si>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</si>
  <si>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</si>
  <si>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</si>
  <si>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</si>
  <si>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</si>
  <si>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</si>
  <si>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</si>
  <si>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</si>
  <si>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</si>
  <si>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</si>
  <si>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</si>
  <si>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</si>
  <si>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</si>
  <si>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</si>
  <si>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</si>
  <si>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</si>
  <si>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</si>
  <si>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</si>
  <si>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</si>
  <si>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</si>
  <si>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</si>
  <si>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</si>
  <si>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</si>
  <si>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</si>
  <si>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</si>
  <si>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</si>
  <si>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</si>
  <si>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</si>
  <si>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</si>
  <si>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</si>
  <si>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</si>
  <si>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</si>
  <si>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</si>
  <si>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</si>
  <si>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</si>
  <si>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</si>
  <si>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</si>
  <si>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</si>
  <si>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</si>
  <si>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</si>
  <si>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</si>
  <si>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</si>
  <si>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</si>
  <si>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</si>
  <si>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</si>
  <si>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</si>
  <si>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</si>
  <si>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</si>
  <si>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</si>
  <si>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</si>
  <si>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</si>
  <si>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</si>
  <si>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</si>
  <si>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</si>
  <si>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</si>
  <si>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</si>
  <si>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</si>
  <si>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</si>
  <si>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</si>
  <si>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</si>
  <si>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</si>
  <si>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</si>
  <si>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</si>
  <si>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</si>
  <si>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</si>
  <si>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</si>
  <si>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</si>
  <si>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</si>
  <si>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</si>
  <si>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</si>
  <si>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</si>
  <si>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</si>
  <si>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</si>
  <si>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</si>
  <si>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</si>
  <si>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</si>
  <si>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</si>
  <si>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</si>
  <si>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</si>
  <si>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</si>
  <si>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</si>
  <si>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</si>
  <si>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</si>
  <si>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</si>
  <si>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</si>
  <si>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</si>
  <si>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</si>
  <si>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</si>
  <si>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</si>
  <si>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</si>
  <si>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</si>
  <si>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</si>
  <si>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</si>
  <si>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</si>
  <si>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</si>
  <si>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</si>
  <si>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</si>
  <si>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</si>
  <si>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</si>
  <si>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</si>
  <si>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</si>
  <si>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</si>
  <si>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</si>
  <si>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</si>
  <si>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</si>
  <si>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</si>
  <si>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</si>
  <si>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</si>
  <si>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</si>
  <si>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</si>
  <si>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</si>
  <si>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</si>
  <si>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</si>
  <si>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</si>
  <si>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</si>
  <si>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</si>
  <si>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</si>
  <si>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</si>
  <si>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</si>
  <si>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</si>
  <si>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</si>
  <si>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</si>
  <si>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</si>
  <si>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</si>
  <si>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</si>
  <si>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</si>
  <si>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</si>
  <si>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</si>
  <si>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</si>
  <si>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</si>
  <si>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</si>
  <si>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</si>
  <si>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</si>
  <si>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</si>
  <si>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</si>
  <si>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</si>
  <si>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</si>
  <si>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</si>
  <si>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</si>
  <si>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</si>
  <si>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</si>
  <si>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</si>
  <si>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</si>
  <si>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</si>
  <si>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</si>
  <si>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</si>
  <si>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</si>
  <si>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</si>
  <si>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</si>
  <si>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</si>
  <si>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</si>
  <si>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</si>
  <si>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</si>
  <si>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</si>
  <si>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</si>
  <si>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</si>
  <si>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</si>
  <si>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</si>
  <si>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</si>
  <si>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</si>
  <si>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</si>
  <si>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</si>
  <si>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</si>
  <si>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</si>
  <si>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</si>
  <si>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</si>
  <si>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</si>
  <si>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</si>
  <si>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</si>
  <si>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</si>
  <si>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</si>
  <si>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</si>
  <si>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</si>
  <si>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</si>
  <si>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</si>
  <si>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</si>
  <si>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</si>
  <si>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</si>
  <si>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</si>
  <si>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</si>
  <si>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</si>
  <si>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</si>
  <si>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</si>
  <si>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</si>
  <si>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</si>
  <si>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</si>
  <si>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</si>
  <si>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</si>
  <si>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</si>
  <si>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</si>
  <si>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</si>
  <si>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</si>
  <si>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</si>
  <si>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</si>
  <si>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</si>
  <si>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</si>
  <si>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</si>
  <si>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</si>
  <si>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</si>
  <si>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</si>
  <si>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</si>
  <si>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</si>
  <si>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</si>
  <si>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</si>
  <si>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</si>
  <si>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</si>
  <si>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</si>
  <si>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</si>
  <si>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</si>
  <si>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</si>
  <si>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</si>
  <si>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</si>
  <si>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</si>
  <si>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</si>
  <si>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</si>
  <si>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</si>
  <si>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</si>
  <si>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</si>
  <si>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</si>
  <si>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</si>
  <si>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</si>
  <si>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</si>
  <si>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</si>
  <si>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</si>
  <si>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</si>
  <si>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</si>
  <si>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</si>
  <si>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</si>
  <si>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</si>
  <si>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</si>
  <si>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</si>
  <si>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</si>
  <si>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</si>
  <si>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</si>
  <si>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</si>
  <si>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</si>
  <si>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</si>
  <si>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</si>
  <si>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</si>
  <si>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</si>
  <si>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</si>
  <si>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</si>
  <si>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</si>
  <si>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</si>
  <si>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</si>
  <si>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</si>
  <si>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</si>
  <si>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</si>
  <si>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</si>
  <si>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</si>
  <si>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</si>
  <si>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</si>
  <si>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</si>
  <si>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</si>
  <si>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</si>
  <si>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</si>
  <si>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</si>
  <si>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</si>
  <si>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</si>
  <si>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</si>
  <si>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</si>
  <si>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</si>
  <si>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</si>
  <si>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</si>
  <si>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</si>
  <si>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</si>
  <si>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</si>
  <si>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</si>
  <si>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</si>
  <si>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</si>
  <si>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</si>
  <si>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</si>
  <si>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</si>
  <si>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</si>
  <si>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</si>
  <si>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</si>
  <si>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</si>
  <si>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</si>
  <si>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</si>
  <si>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</si>
  <si>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</si>
  <si>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</si>
  <si>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</si>
  <si>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</si>
  <si>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</si>
  <si>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</si>
  <si>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</si>
  <si>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</si>
  <si>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</si>
  <si>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</si>
  <si>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</si>
  <si>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</si>
  <si>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</si>
  <si>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</si>
  <si>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</si>
  <si>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</si>
  <si>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</si>
  <si>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</si>
  <si>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</si>
  <si>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</si>
  <si>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</si>
  <si>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</si>
  <si>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</si>
  <si>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</si>
  <si>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</si>
  <si>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</si>
  <si>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</si>
  <si>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</si>
  <si>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</si>
  <si>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</si>
  <si>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</si>
  <si>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</si>
  <si>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</si>
  <si>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</si>
  <si>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</si>
  <si>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</si>
  <si>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</si>
  <si>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</si>
  <si>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</si>
  <si>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</si>
  <si>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</si>
  <si>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</si>
  <si>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</si>
  <si>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</si>
  <si>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</si>
  <si>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</si>
  <si>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</si>
  <si>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</si>
  <si>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</si>
  <si>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</si>
  <si>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</si>
  <si>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</si>
  <si>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</si>
  <si>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</si>
  <si>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</si>
  <si>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</si>
  <si>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</si>
  <si>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</si>
  <si>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</si>
  <si>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</si>
  <si>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</si>
  <si>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</si>
  <si>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</si>
  <si>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</si>
  <si>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</si>
  <si>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</si>
  <si>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</si>
  <si>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</si>
  <si>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</si>
  <si>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</si>
  <si>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</si>
  <si>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</si>
  <si>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</si>
  <si>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</si>
  <si>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</si>
  <si>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</si>
  <si>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</si>
  <si>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</si>
  <si>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</si>
  <si>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</si>
  <si>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</si>
  <si>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</si>
  <si>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</si>
  <si>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</si>
  <si>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</si>
  <si>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</si>
  <si>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</si>
  <si>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</si>
  <si>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</si>
  <si>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</si>
  <si>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</si>
  <si>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</si>
  <si>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</si>
  <si>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</si>
  <si>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</si>
  <si>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</si>
  <si>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</si>
  <si>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</si>
  <si>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</si>
  <si>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</si>
  <si>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</si>
  <si>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</si>
  <si>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</si>
  <si>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</si>
  <si>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</si>
  <si>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</si>
  <si>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</si>
  <si>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</si>
  <si>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</si>
  <si>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</si>
  <si>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</si>
  <si>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</si>
  <si>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</si>
  <si>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</si>
  <si>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</si>
  <si>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</si>
  <si>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</si>
  <si>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</si>
  <si>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</si>
  <si>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</si>
  <si>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</si>
  <si>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</si>
  <si>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</si>
  <si>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</si>
  <si>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</si>
  <si>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</si>
  <si>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</si>
  <si>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</si>
  <si>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</si>
  <si>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</si>
  <si>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</si>
  <si>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</si>
  <si>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</si>
  <si>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</si>
  <si>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</si>
  <si>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</si>
  <si>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</si>
  <si>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</si>
  <si>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</si>
  <si>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</si>
  <si>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</si>
  <si>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</si>
  <si>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</si>
  <si>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</si>
  <si>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</si>
  <si>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</si>
  <si>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</si>
  <si>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</si>
  <si>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</si>
  <si>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</si>
  <si>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</si>
  <si>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</si>
  <si>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</si>
  <si>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</si>
  <si>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</si>
  <si>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</si>
  <si>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</si>
  <si>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</si>
  <si>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</si>
  <si>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</si>
  <si>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</si>
  <si>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</si>
  <si>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</si>
  <si>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</si>
  <si>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</si>
  <si>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</si>
  <si>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</si>
  <si>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</si>
  <si>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</si>
  <si>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</si>
  <si>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</si>
  <si>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</si>
  <si>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</si>
  <si>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</si>
  <si>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</si>
  <si>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</si>
  <si>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</si>
  <si>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</si>
  <si>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</si>
  <si>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</si>
  <si>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</si>
  <si>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</si>
  <si>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</si>
  <si>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</si>
  <si>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</si>
  <si>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</si>
  <si>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</si>
  <si>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</si>
  <si>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</si>
  <si>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</si>
  <si>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</si>
  <si>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</si>
  <si>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</si>
  <si>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</si>
  <si>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</si>
  <si>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</si>
  <si>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</si>
  <si>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</si>
  <si>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</si>
  <si>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</si>
  <si>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</si>
  <si>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</si>
  <si>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</si>
  <si>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</si>
  <si>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</si>
  <si>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</si>
  <si>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</si>
  <si>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</si>
  <si>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</si>
  <si>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</si>
  <si>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</si>
  <si>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</si>
  <si>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</si>
  <si>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</si>
  <si>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</si>
  <si>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</si>
  <si>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</si>
  <si>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</si>
  <si>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</si>
  <si>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</si>
  <si>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</si>
  <si>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</si>
  <si>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</si>
  <si>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</si>
  <si>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</si>
  <si>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</si>
  <si>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</si>
  <si>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</si>
  <si>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</si>
  <si>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</si>
  <si>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</si>
  <si>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</si>
  <si>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</si>
  <si>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</si>
  <si>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</si>
  <si>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</si>
  <si>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</si>
  <si>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</si>
  <si>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</si>
  <si>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</si>
  <si>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</si>
  <si>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</si>
  <si>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</si>
  <si>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</si>
  <si>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</si>
  <si>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</si>
  <si>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</si>
  <si>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</si>
  <si>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</si>
  <si>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</si>
  <si>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</si>
  <si>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</si>
  <si>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</si>
  <si>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</si>
  <si>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</si>
  <si>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</si>
  <si>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</si>
  <si>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</si>
  <si>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</si>
  <si>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</si>
  <si>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</si>
  <si>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</si>
  <si>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</si>
  <si>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</si>
  <si>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</si>
  <si>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</si>
  <si>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</si>
  <si>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</si>
  <si>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</si>
  <si>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</si>
  <si>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</si>
  <si>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</si>
  <si>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</si>
  <si>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</si>
  <si>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</si>
  <si>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</si>
  <si>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</si>
  <si>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</si>
  <si>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</si>
  <si>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</si>
  <si>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</si>
  <si>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</si>
  <si>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</si>
  <si>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</si>
  <si>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</si>
  <si>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</si>
  <si>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</si>
  <si>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</si>
  <si>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</si>
  <si>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</si>
  <si>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</si>
  <si>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</si>
  <si>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</si>
  <si>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</si>
  <si>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</si>
  <si>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</si>
  <si>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</si>
  <si>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</si>
  <si>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</si>
  <si>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</si>
  <si>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</si>
  <si>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</si>
  <si>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</si>
  <si>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</si>
  <si>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</si>
  <si>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</si>
  <si>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</si>
  <si>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</si>
  <si>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</si>
  <si>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</si>
  <si>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</si>
  <si>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</si>
  <si>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</si>
  <si>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</si>
  <si>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</si>
  <si>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</si>
  <si>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</si>
  <si>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</si>
  <si>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</si>
  <si>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</si>
  <si>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</si>
  <si>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</si>
  <si>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</si>
  <si>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</si>
  <si>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</si>
  <si>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</si>
  <si>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</si>
  <si>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</si>
  <si>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</si>
  <si>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</si>
  <si>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</si>
  <si>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</si>
  <si>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</si>
  <si>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</si>
  <si>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</si>
  <si>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</si>
  <si>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</si>
  <si>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</si>
  <si>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</si>
  <si>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</si>
  <si>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</si>
  <si>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</si>
  <si>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</si>
  <si>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</si>
  <si>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</si>
  <si>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</si>
  <si>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</si>
  <si>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</si>
  <si>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</si>
  <si>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</si>
  <si>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</si>
  <si>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</si>
  <si>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</si>
  <si>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</si>
  <si>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</si>
  <si>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</si>
  <si>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</si>
  <si>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</si>
  <si>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</si>
  <si>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</si>
  <si>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</si>
  <si>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</si>
  <si>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</si>
  <si>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</si>
  <si>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</si>
  <si>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</si>
  <si>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</si>
  <si>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</si>
  <si>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</si>
  <si>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</si>
  <si>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</si>
  <si>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</si>
  <si>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</si>
  <si>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</si>
  <si>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</si>
  <si>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</si>
  <si>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</si>
  <si>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</si>
  <si>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</si>
  <si>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</si>
  <si>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</si>
  <si>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</si>
  <si>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</si>
  <si>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</si>
  <si>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</si>
  <si>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</si>
  <si>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</si>
  <si>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</si>
  <si>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</si>
  <si>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</si>
  <si>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</si>
  <si>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</si>
  <si>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</si>
  <si>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</si>
  <si>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</si>
  <si>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</si>
  <si>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</si>
  <si>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</si>
  <si>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</si>
  <si>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</si>
  <si>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</si>
  <si>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</si>
  <si>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</si>
  <si>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</si>
  <si>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</si>
  <si>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</si>
  <si>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</si>
  <si>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</si>
  <si>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</si>
  <si>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</si>
  <si>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</si>
  <si>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</si>
  <si>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</si>
  <si>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</si>
  <si>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</si>
  <si>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</si>
  <si>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</si>
  <si>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</si>
  <si>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</si>
  <si>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</si>
  <si>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</si>
  <si>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</si>
  <si>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</si>
  <si>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</si>
  <si>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</si>
  <si>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</si>
  <si>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</si>
  <si>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</si>
  <si>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</si>
  <si>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</si>
  <si>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</si>
  <si>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</si>
  <si>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</si>
  <si>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</si>
  <si>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</si>
  <si>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</si>
  <si>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</si>
  <si>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</si>
  <si>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</si>
  <si>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</si>
  <si>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</si>
  <si>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</si>
  <si>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</si>
  <si>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</si>
  <si>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</si>
  <si>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</si>
  <si>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</si>
  <si>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</si>
  <si>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</si>
  <si>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</si>
  <si>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</si>
  <si>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</si>
  <si>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</si>
  <si>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</si>
  <si>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</si>
  <si>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</si>
  <si>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</si>
  <si>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</si>
  <si>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</si>
  <si>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</si>
  <si>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</si>
  <si>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</si>
  <si>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</si>
  <si>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</si>
  <si>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</si>
  <si>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</si>
  <si>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</si>
  <si>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</si>
  <si>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</si>
  <si>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</si>
  <si>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</si>
  <si>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</si>
  <si>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</si>
  <si>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</si>
  <si>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</si>
  <si>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</si>
  <si>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</si>
  <si>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</si>
  <si>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</si>
  <si>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</si>
  <si>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</si>
  <si>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</si>
  <si>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</si>
  <si>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</si>
  <si>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</si>
  <si>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</si>
  <si>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</si>
  <si>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</si>
  <si>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</si>
  <si>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</si>
  <si>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</si>
  <si>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</si>
  <si>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</si>
  <si>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</si>
  <si>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</si>
  <si>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</si>
  <si>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</si>
  <si>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</si>
  <si>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</si>
  <si>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</si>
  <si>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</si>
  <si>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</si>
  <si>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</si>
  <si>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</si>
  <si>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</si>
  <si>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</si>
  <si>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</si>
  <si>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</si>
  <si>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</si>
  <si>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</si>
  <si>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</si>
  <si>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</si>
  <si>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</si>
  <si>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</si>
  <si>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</si>
  <si>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</si>
  <si>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</si>
  <si>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</si>
  <si>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</si>
  <si>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</si>
  <si>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</si>
  <si>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</si>
  <si>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</si>
  <si>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</si>
  <si>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</si>
  <si>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</si>
  <si>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</si>
  <si>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</si>
  <si>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</si>
  <si>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</si>
  <si>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</si>
  <si>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</si>
  <si>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</si>
  <si>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</si>
  <si>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</si>
  <si>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</si>
  <si>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</si>
  <si>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</si>
  <si>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</si>
  <si>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</si>
  <si>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</si>
  <si>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</si>
  <si>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</si>
  <si>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</si>
  <si>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</si>
  <si>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</si>
  <si>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</si>
  <si>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</si>
  <si>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</si>
  <si>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</si>
  <si>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</si>
  <si>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</si>
  <si>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</si>
  <si>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</si>
  <si>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</si>
  <si>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</si>
  <si>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</si>
  <si>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</si>
  <si>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</si>
  <si>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</si>
  <si>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</si>
  <si>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</si>
  <si>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</si>
  <si>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</si>
  <si>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</si>
  <si>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</si>
  <si>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</si>
  <si>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</si>
  <si>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</si>
  <si>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</si>
  <si>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</si>
  <si>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</si>
  <si>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</si>
  <si>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</si>
  <si>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</si>
  <si>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</si>
  <si>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</si>
  <si>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</si>
  <si>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</si>
  <si>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</si>
  <si>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</si>
  <si>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</si>
  <si>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</si>
  <si>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</si>
  <si>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</si>
  <si>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</si>
  <si>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</si>
  <si>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</si>
  <si>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</si>
  <si>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</si>
  <si>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</si>
  <si>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</si>
  <si>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</si>
  <si>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</si>
  <si>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</si>
  <si>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</si>
  <si>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</si>
  <si>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</si>
  <si>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</si>
  <si>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</si>
  <si>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</si>
  <si>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</si>
  <si>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</si>
  <si>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</si>
  <si>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</si>
  <si>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</si>
  <si>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</si>
  <si>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</si>
  <si>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</si>
  <si>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</si>
  <si>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</si>
  <si>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</si>
  <si>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</si>
  <si>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</si>
  <si>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</si>
  <si>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</si>
  <si>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</si>
  <si>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</si>
  <si>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</si>
  <si>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</si>
  <si>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</si>
  <si>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</si>
  <si>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</si>
  <si>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</si>
  <si>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</si>
  <si>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</si>
  <si>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</si>
  <si>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</si>
  <si>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</si>
  <si>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</si>
  <si>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</si>
  <si>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</si>
  <si>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</si>
  <si>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</si>
  <si>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</si>
  <si>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</si>
  <si>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</si>
  <si>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</si>
  <si>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</si>
  <si>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</si>
  <si>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</si>
  <si>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</si>
  <si>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</si>
  <si>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</si>
  <si>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</si>
  <si>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</si>
  <si>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</si>
  <si>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</si>
  <si>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</si>
  <si>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</si>
  <si>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</si>
  <si>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</si>
  <si>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</si>
  <si>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</si>
  <si>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</si>
  <si>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</si>
  <si>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</si>
  <si>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</si>
  <si>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</si>
  <si>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</si>
  <si>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</si>
  <si>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</si>
  <si>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</si>
  <si>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</si>
  <si>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</si>
  <si>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</si>
  <si>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</si>
  <si>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</si>
  <si>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</si>
  <si>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</si>
  <si>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</si>
  <si>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</si>
  <si>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</si>
  <si>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</si>
  <si>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</si>
  <si>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</si>
  <si>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</si>
  <si>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</si>
  <si>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</si>
  <si>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</si>
  <si>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</si>
  <si>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</si>
  <si>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</si>
  <si>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</si>
  <si>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</si>
  <si>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</si>
  <si>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</si>
  <si>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</si>
  <si>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</si>
  <si>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</si>
  <si>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</si>
  <si>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</si>
  <si>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</si>
  <si>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</si>
  <si>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</si>
  <si>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</si>
  <si>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</si>
  <si>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</si>
  <si>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</si>
  <si>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</si>
  <si>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</si>
  <si>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</si>
  <si>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</si>
  <si>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</si>
  <si>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</si>
  <si>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</si>
  <si>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</si>
  <si>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</si>
  <si>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</si>
  <si>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</si>
  <si>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</si>
  <si>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</si>
  <si>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</si>
  <si>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</si>
  <si>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</si>
  <si>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</si>
  <si>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</si>
  <si>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</si>
  <si>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</si>
  <si>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</si>
  <si>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</si>
  <si>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</si>
  <si>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</si>
  <si>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</si>
  <si>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</si>
  <si>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</si>
  <si>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</si>
  <si>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</si>
  <si>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</si>
  <si>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</si>
  <si>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</si>
  <si>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</si>
  <si>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</si>
  <si>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</si>
  <si>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</si>
  <si>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</si>
  <si>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</si>
  <si>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</si>
  <si>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</si>
  <si>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</si>
  <si>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</si>
  <si>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</si>
  <si>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</si>
  <si>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</si>
  <si>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</si>
  <si>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</si>
  <si>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</si>
  <si>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</si>
  <si>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</si>
  <si>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</si>
  <si>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</si>
  <si>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</si>
  <si>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</si>
  <si>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</si>
  <si>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</si>
  <si>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</si>
  <si>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</si>
  <si>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</si>
  <si>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</si>
  <si>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</si>
  <si>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</si>
  <si>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</si>
  <si>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</si>
  <si>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</si>
  <si>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</si>
  <si>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</si>
  <si>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</si>
  <si>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</si>
  <si>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</si>
  <si>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</si>
  <si>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</si>
  <si>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</si>
  <si>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</si>
  <si>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</si>
  <si>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</si>
  <si>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</si>
  <si>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</si>
  <si>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</si>
  <si>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</si>
  <si>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</si>
  <si>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</si>
  <si>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</si>
  <si>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</si>
  <si>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</si>
  <si>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</si>
  <si>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</si>
  <si>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</si>
  <si>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</si>
  <si>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</si>
  <si>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</si>
  <si>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</si>
  <si>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</si>
  <si>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</si>
  <si>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</si>
  <si>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</si>
  <si>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</si>
  <si>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</si>
  <si>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</si>
  <si>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</si>
  <si>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</si>
  <si>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</si>
  <si>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</si>
  <si>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</si>
  <si>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</si>
  <si>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</si>
  <si>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</si>
  <si>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</si>
  <si>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</si>
  <si>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</si>
  <si>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</si>
  <si>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</si>
  <si>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</si>
  <si>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</si>
  <si>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</si>
  <si>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</si>
  <si>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</si>
  <si>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</si>
  <si>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</si>
  <si>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</si>
  <si>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</si>
  <si>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</si>
  <si>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</si>
  <si>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</si>
  <si>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</si>
  <si>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</si>
  <si>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</si>
  <si>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</si>
  <si>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</si>
  <si>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</si>
  <si>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</si>
  <si>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</si>
  <si>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</si>
  <si>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</si>
  <si>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</si>
  <si>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</si>
  <si>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</si>
  <si>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</si>
  <si>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</si>
  <si>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</si>
  <si>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</si>
  <si>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</si>
  <si>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</si>
  <si>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</si>
  <si>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</si>
  <si>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</si>
  <si>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</si>
  <si>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</si>
  <si>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</si>
  <si>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</si>
  <si>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</si>
  <si>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</si>
  <si>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</si>
  <si>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</si>
  <si>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</si>
  <si>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</si>
  <si>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</si>
  <si>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</si>
  <si>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</si>
  <si>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</si>
  <si>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</si>
  <si>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</si>
  <si>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</si>
  <si>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</si>
  <si>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</si>
  <si>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</si>
  <si>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</si>
  <si>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</si>
  <si>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</si>
  <si>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</si>
  <si>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</si>
  <si>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</si>
  <si>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</si>
  <si>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</si>
  <si>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</si>
  <si>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</si>
  <si>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</si>
  <si>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</si>
  <si>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</si>
  <si>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</si>
  <si>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</si>
  <si>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</si>
  <si>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</si>
  <si>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</si>
  <si>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</si>
  <si>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</si>
  <si>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</si>
  <si>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</si>
  <si>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</si>
  <si>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</si>
  <si>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</si>
  <si>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</si>
  <si>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</si>
  <si>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</si>
  <si>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</si>
  <si>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</si>
  <si>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</si>
  <si>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</si>
  <si>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</si>
  <si>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</si>
  <si>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</si>
  <si>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</si>
  <si>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</si>
  <si>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</si>
  <si>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</si>
  <si>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</si>
  <si>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</si>
  <si>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</si>
  <si>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</si>
  <si>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</si>
  <si>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</si>
  <si>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</si>
  <si>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</si>
  <si>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</si>
  <si>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</si>
  <si>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</si>
  <si>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</si>
  <si>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</si>
  <si>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</si>
  <si>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</si>
  <si>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</si>
  <si>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</si>
  <si>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</si>
  <si>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</si>
  <si>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</si>
  <si>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</si>
  <si>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</si>
  <si>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</si>
  <si>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</si>
  <si>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</si>
  <si>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</si>
  <si>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</si>
  <si>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</si>
  <si>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</si>
  <si>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</si>
  <si>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</si>
  <si>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</si>
  <si>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</si>
  <si>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</si>
  <si>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</si>
  <si>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</si>
  <si>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</si>
  <si>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</si>
  <si>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</si>
  <si>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</si>
  <si>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</si>
  <si>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</si>
  <si>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</si>
  <si>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</si>
  <si>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</si>
  <si>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</si>
  <si>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</si>
  <si>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</si>
  <si>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</si>
  <si>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</si>
  <si>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</si>
  <si>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</si>
  <si>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</si>
  <si>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</si>
  <si>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</si>
  <si>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</si>
  <si>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</si>
  <si>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</si>
  <si>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</si>
  <si>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</si>
  <si>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</si>
  <si>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</si>
  <si>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</si>
  <si>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</si>
  <si>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</si>
  <si>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</si>
  <si>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</si>
  <si>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</si>
  <si>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</si>
  <si>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</si>
  <si>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</si>
  <si>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</si>
  <si>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</si>
  <si>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</si>
  <si>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</si>
  <si>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</si>
  <si>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</si>
  <si>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</si>
  <si>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</si>
  <si>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</si>
  <si>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</si>
  <si>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</si>
  <si>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</si>
  <si>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</si>
  <si>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</si>
  <si>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</si>
  <si>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</si>
  <si>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</si>
  <si>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</si>
  <si>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</si>
  <si>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</si>
  <si>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</si>
  <si>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</si>
  <si>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</si>
  <si>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</si>
  <si>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</si>
  <si>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</si>
  <si>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</si>
  <si>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</si>
  <si>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</si>
  <si>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</si>
  <si>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</si>
  <si>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</si>
  <si>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</si>
  <si>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</si>
  <si>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</si>
  <si>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</si>
  <si>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</si>
  <si>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</si>
  <si>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</si>
  <si>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</si>
  <si>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</si>
  <si>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</si>
  <si>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</si>
  <si>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</si>
  <si>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</si>
  <si>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</si>
  <si>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</si>
  <si>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</si>
  <si>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</si>
  <si>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</si>
  <si>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</si>
  <si>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</si>
  <si>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</si>
  <si>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</si>
  <si>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</si>
  <si>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</si>
  <si>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</si>
  <si>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</si>
  <si>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</si>
  <si>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</si>
  <si>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</si>
  <si>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</si>
  <si>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</si>
  <si>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</si>
  <si>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</si>
  <si>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</si>
  <si>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</si>
  <si>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</si>
  <si>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</si>
  <si>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</si>
  <si>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</si>
  <si>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</si>
  <si>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</si>
  <si>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</si>
  <si>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</si>
  <si>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</si>
  <si>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</si>
  <si>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</si>
  <si>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</si>
  <si>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</si>
  <si>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</si>
  <si>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</si>
  <si>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</si>
  <si>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</si>
  <si>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</si>
  <si>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</si>
  <si>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</si>
  <si>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</si>
  <si>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</si>
  <si>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</si>
  <si>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</si>
  <si>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</si>
  <si>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</si>
  <si>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</si>
  <si>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</si>
  <si>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</si>
  <si>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</si>
  <si>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</si>
  <si>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</si>
  <si>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</si>
  <si>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</si>
  <si>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</si>
  <si>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</si>
  <si>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</si>
  <si>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</si>
  <si>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</si>
  <si>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</si>
  <si>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</si>
  <si>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</si>
  <si>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</si>
  <si>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</si>
  <si>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</si>
  <si>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</si>
  <si>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</si>
  <si>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</si>
  <si>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</si>
  <si>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</si>
  <si>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</si>
  <si>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</si>
  <si>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</si>
  <si>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</si>
  <si>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</si>
  <si>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</si>
  <si>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</si>
  <si>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</si>
  <si>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</si>
  <si>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</si>
  <si>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</si>
  <si>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</si>
  <si>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</si>
  <si>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</si>
  <si>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</si>
  <si>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</si>
  <si>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</si>
  <si>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</si>
  <si>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</si>
  <si>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</si>
  <si>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</si>
  <si>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</si>
  <si>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</si>
  <si>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</si>
  <si>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</si>
  <si>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</si>
  <si>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</si>
  <si>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</si>
  <si>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</si>
  <si>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</si>
  <si>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</si>
  <si>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</si>
  <si>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</si>
  <si>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</si>
  <si>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</si>
  <si>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</si>
  <si>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</si>
  <si>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</si>
  <si>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</si>
  <si>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</si>
  <si>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</si>
  <si>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</si>
  <si>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</si>
  <si>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</si>
  <si>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</si>
  <si>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</si>
  <si>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</si>
  <si>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</si>
  <si>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</si>
  <si>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</si>
  <si>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</si>
  <si>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</si>
  <si>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</si>
  <si>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</si>
  <si>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</si>
  <si>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</si>
  <si>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</si>
  <si>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</si>
  <si>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</si>
  <si>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</si>
  <si>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</si>
  <si>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</si>
  <si>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</si>
  <si>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</si>
  <si>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</si>
  <si>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</si>
  <si>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</si>
  <si>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</si>
  <si>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</si>
  <si>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</si>
  <si>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</si>
  <si>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</si>
  <si>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</si>
  <si>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</si>
  <si>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</si>
  <si>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</si>
  <si>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</si>
  <si>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</si>
  <si>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</si>
  <si>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</si>
  <si>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</si>
  <si>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</si>
  <si>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</si>
  <si>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</si>
  <si>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</si>
  <si>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</si>
  <si>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</si>
  <si>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</si>
  <si>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</si>
  <si>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</si>
  <si>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</si>
  <si>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</si>
  <si>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</si>
  <si>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</si>
  <si>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</si>
  <si>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</si>
  <si>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</si>
  <si>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</si>
  <si>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</si>
  <si>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</si>
  <si>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</si>
  <si>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</si>
  <si>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</si>
  <si>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</si>
  <si>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</si>
  <si>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</si>
  <si>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</si>
  <si>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</si>
  <si>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</si>
  <si>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</si>
  <si>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</si>
  <si>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</si>
  <si>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</si>
  <si>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</si>
  <si>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</si>
  <si>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</si>
  <si>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</si>
  <si>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</si>
  <si>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</si>
  <si>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</si>
  <si>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</si>
  <si>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</si>
  <si>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</si>
  <si>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</si>
  <si>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</si>
  <si>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</si>
  <si>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</si>
  <si>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</si>
  <si>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</si>
  <si>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</si>
  <si>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</si>
  <si>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</si>
  <si>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</si>
  <si>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</si>
  <si>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</si>
  <si>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</si>
  <si>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</si>
  <si>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</si>
  <si>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</si>
  <si>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</si>
  <si>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</si>
  <si>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</si>
  <si>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</si>
  <si>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</si>
  <si>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</si>
  <si>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</si>
  <si>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</si>
  <si>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</si>
  <si>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</si>
  <si>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</si>
  <si>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</si>
  <si>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</si>
  <si>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</si>
  <si>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</si>
  <si>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</si>
  <si>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</si>
  <si>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</si>
  <si>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</si>
  <si>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</si>
  <si>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</si>
  <si>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</si>
  <si>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</si>
  <si>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</si>
  <si>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</si>
  <si>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</si>
  <si>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</si>
  <si>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</si>
  <si>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</si>
  <si>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</si>
  <si>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</si>
  <si>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</si>
  <si>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</si>
  <si>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</si>
  <si>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</si>
  <si>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</si>
  <si>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</si>
  <si>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</si>
  <si>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</si>
  <si>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</si>
  <si>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</si>
  <si>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</si>
  <si>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</si>
  <si>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</si>
  <si>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</si>
  <si>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</si>
  <si>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</si>
  <si>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</si>
  <si>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</si>
  <si>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</si>
  <si>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</si>
  <si>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</si>
  <si>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</si>
  <si>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</si>
  <si>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</si>
  <si>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</si>
  <si>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</si>
  <si>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</si>
  <si>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</si>
  <si>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</si>
  <si>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</si>
  <si>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</si>
  <si>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</si>
  <si>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</si>
  <si>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</si>
  <si>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</si>
  <si>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</si>
  <si>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</si>
  <si>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</si>
  <si>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</si>
  <si>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</si>
  <si>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</si>
  <si>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</si>
  <si>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</si>
  <si>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</si>
  <si>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</si>
  <si>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</si>
  <si>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</si>
  <si>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</si>
  <si>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</si>
  <si>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</si>
  <si>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</si>
  <si>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</si>
  <si>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</si>
  <si>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</si>
  <si>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</si>
  <si>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</si>
  <si>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</si>
  <si>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</si>
  <si>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</si>
  <si>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</si>
  <si>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</si>
  <si>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</si>
  <si>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</si>
  <si>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</si>
  <si>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</si>
  <si>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</si>
  <si>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</si>
  <si>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</si>
  <si>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</si>
  <si>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</si>
  <si>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</si>
  <si>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</si>
  <si>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</si>
  <si>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</si>
  <si>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</si>
  <si>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</si>
  <si>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</si>
  <si>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</si>
  <si>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</si>
  <si>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</si>
  <si>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</si>
  <si>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</si>
  <si>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</si>
  <si>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</si>
  <si>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</si>
  <si>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</si>
  <si>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</si>
  <si>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</si>
  <si>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</si>
  <si>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</si>
  <si>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</si>
  <si>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</si>
  <si>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</si>
  <si>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</si>
  <si>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</si>
  <si>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</si>
  <si>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</si>
  <si>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</si>
  <si>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</si>
  <si>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</si>
  <si>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</si>
  <si>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</si>
  <si>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</si>
  <si>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</si>
  <si>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</si>
  <si>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</si>
  <si>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</si>
  <si>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</si>
  <si>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</si>
  <si>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</si>
  <si>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</si>
  <si>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</si>
  <si>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</si>
  <si>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</si>
  <si>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</si>
  <si>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</si>
  <si>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</si>
  <si>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</si>
  <si>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</si>
  <si>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</si>
  <si>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</si>
  <si>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</si>
  <si>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</si>
  <si>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</si>
  <si>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</si>
  <si>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</si>
  <si>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</si>
  <si>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</si>
  <si>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</si>
  <si>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</si>
  <si>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</si>
  <si>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</si>
  <si>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</si>
  <si>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</si>
  <si>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</si>
  <si>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</si>
  <si>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</si>
  <si>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</si>
  <si>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</si>
  <si>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</si>
  <si>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</si>
  <si>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</si>
  <si>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</si>
  <si>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</si>
  <si>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</si>
  <si>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</si>
  <si>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</si>
  <si>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</si>
  <si>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</si>
  <si>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</si>
  <si>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</si>
  <si>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</si>
  <si>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</si>
  <si>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</si>
  <si>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</si>
  <si>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</si>
  <si>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</si>
  <si>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</si>
  <si>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</si>
  <si>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</si>
  <si>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</si>
  <si>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</si>
  <si>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</si>
  <si>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</si>
  <si>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</si>
  <si>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</si>
  <si>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</si>
  <si>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</si>
  <si>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</si>
  <si>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</si>
  <si>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</si>
  <si>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</si>
  <si>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</si>
  <si>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</si>
  <si>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</si>
  <si>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</si>
  <si>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</si>
  <si>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</si>
  <si>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</si>
  <si>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</si>
  <si>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</si>
  <si>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</si>
  <si>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</si>
  <si>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</si>
  <si>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</si>
  <si>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</si>
  <si>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</si>
  <si>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</si>
  <si>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</si>
  <si>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</si>
  <si>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</si>
  <si>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</si>
  <si>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</si>
  <si>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</si>
  <si>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</si>
  <si>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</si>
  <si>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</si>
  <si>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</si>
  <si>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</si>
  <si>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</si>
  <si>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</si>
  <si>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</si>
  <si>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</si>
  <si>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</si>
  <si>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</si>
  <si>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</si>
  <si>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</si>
  <si>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</si>
  <si>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</si>
  <si>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</si>
  <si>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</si>
  <si>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</si>
  <si>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</si>
  <si>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</si>
  <si>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</si>
  <si>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</si>
  <si>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</si>
  <si>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</si>
  <si>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</si>
  <si>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</si>
  <si>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</si>
  <si>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</si>
  <si>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</si>
  <si>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</si>
  <si>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</si>
  <si>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</si>
  <si>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</si>
  <si>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</si>
  <si>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</si>
  <si>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</si>
  <si>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</si>
  <si>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</si>
  <si>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</si>
  <si>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</si>
  <si>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</si>
  <si>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</si>
  <si>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</si>
  <si>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</si>
  <si>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</si>
  <si>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</si>
  <si>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</si>
  <si>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</si>
  <si>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</si>
  <si>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</si>
  <si>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</si>
  <si>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</si>
  <si>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</si>
  <si>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</si>
  <si>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</si>
  <si>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</si>
  <si>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</si>
  <si>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</si>
  <si>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</si>
  <si>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</si>
  <si>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</si>
  <si>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</si>
  <si>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</si>
  <si>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</si>
  <si>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</si>
  <si>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</si>
  <si>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</si>
  <si>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</si>
  <si>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</si>
  <si>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</si>
  <si>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</si>
  <si>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</si>
  <si>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</si>
  <si>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</si>
  <si>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</si>
  <si>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</si>
  <si>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</si>
  <si>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</si>
  <si>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</si>
  <si>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</si>
  <si>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</si>
  <si>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</si>
  <si>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</si>
  <si>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</si>
  <si>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</si>
  <si>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</si>
  <si>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</si>
  <si>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</si>
  <si>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</si>
  <si>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</si>
  <si>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</si>
  <si>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</si>
  <si>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</si>
  <si>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</si>
  <si>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</si>
  <si>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</si>
  <si>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</si>
  <si>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</si>
  <si>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</si>
  <si>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</si>
  <si>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</si>
  <si>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</si>
  <si>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</si>
  <si>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</si>
  <si>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</si>
  <si>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</si>
  <si>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</si>
  <si>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</si>
  <si>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</si>
  <si>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</si>
  <si>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</si>
  <si>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</si>
  <si>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</si>
  <si>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</si>
  <si>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</si>
  <si>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</si>
  <si>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</si>
  <si>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</si>
  <si>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</si>
  <si>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</si>
  <si>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</si>
  <si>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</si>
  <si>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</si>
  <si>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</si>
  <si>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</si>
  <si>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</si>
  <si>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</si>
  <si>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</si>
  <si>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</si>
  <si>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</si>
  <si>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</si>
  <si>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</si>
  <si>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</si>
  <si>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</si>
  <si>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</si>
  <si>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</si>
  <si>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</si>
  <si>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</si>
  <si>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</si>
  <si>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</si>
  <si>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</si>
  <si>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</si>
  <si>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</si>
  <si>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</si>
  <si>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</si>
  <si>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</si>
  <si>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</si>
  <si>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</si>
  <si>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</si>
  <si>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</si>
  <si>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</si>
  <si>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</si>
  <si>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</si>
  <si>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</si>
  <si>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</si>
  <si>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</si>
  <si>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</si>
  <si>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</si>
  <si>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</si>
  <si>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</si>
  <si>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</si>
  <si>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</si>
  <si>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</si>
  <si>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</si>
  <si>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</si>
  <si>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</si>
  <si>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</si>
  <si>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</si>
  <si>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</si>
  <si>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</si>
  <si>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</si>
  <si>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</si>
  <si>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</si>
  <si>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</si>
  <si>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</si>
  <si>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</si>
  <si>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</si>
  <si>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</si>
  <si>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</si>
  <si>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</si>
  <si>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</si>
  <si>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</si>
  <si>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</si>
  <si>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</si>
  <si>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</si>
  <si>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</si>
  <si>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</si>
  <si>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</si>
  <si>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</si>
  <si>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</si>
  <si>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</si>
  <si>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</si>
  <si>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</si>
  <si>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</si>
  <si>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</si>
  <si>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</si>
  <si>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</si>
  <si>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</si>
  <si>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</si>
  <si>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</si>
  <si>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</si>
  <si>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</si>
  <si>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</si>
  <si>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</si>
  <si>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</si>
  <si>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</si>
  <si>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</si>
  <si>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</si>
  <si>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</si>
  <si>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</si>
  <si>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</si>
  <si>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</si>
  <si>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</si>
  <si>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</si>
  <si>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</si>
  <si>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</si>
  <si>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</si>
  <si>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</si>
  <si>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</si>
  <si>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</si>
  <si>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</si>
  <si>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</si>
  <si>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</si>
  <si>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</si>
  <si>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</si>
  <si>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</si>
  <si>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</si>
  <si>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</si>
  <si>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</si>
  <si>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</si>
  <si>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</si>
  <si>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</si>
  <si>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</si>
  <si>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</si>
  <si>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</si>
  <si>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</si>
  <si>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</si>
  <si>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</si>
  <si>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</si>
  <si>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</si>
  <si>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</si>
  <si>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</si>
  <si>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</si>
  <si>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</si>
  <si>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</si>
  <si>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</si>
  <si>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</si>
  <si>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</si>
  <si>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</si>
  <si>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</si>
  <si>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</si>
  <si>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</si>
  <si>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</si>
  <si>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</si>
  <si>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</si>
  <si>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</si>
  <si>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</si>
  <si>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</si>
  <si>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</si>
  <si>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</si>
  <si>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</si>
  <si>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</si>
  <si>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</si>
  <si>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</si>
  <si>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</si>
  <si>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</si>
  <si>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</si>
  <si>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</si>
  <si>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</si>
  <si>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</si>
  <si>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</si>
  <si>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</si>
  <si>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</si>
  <si>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</si>
  <si>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</si>
  <si>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</si>
  <si>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</si>
  <si>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</si>
  <si>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</si>
  <si>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</si>
  <si>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</si>
  <si>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</si>
  <si>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</si>
  <si>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</si>
  <si>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</si>
  <si>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</si>
  <si>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</si>
  <si>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</si>
  <si>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</si>
  <si>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</si>
  <si>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</si>
  <si>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</si>
  <si>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</si>
  <si>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</si>
  <si>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</si>
  <si>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</si>
  <si>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</si>
  <si>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</si>
  <si>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</si>
  <si>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</si>
  <si>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</si>
  <si>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</si>
  <si>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</si>
  <si>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</si>
  <si>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</si>
  <si>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</si>
  <si>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</si>
  <si>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</si>
  <si>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</si>
  <si>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</si>
  <si>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</si>
  <si>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</si>
  <si>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</si>
  <si>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</si>
  <si>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</si>
  <si>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</si>
  <si>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</si>
  <si>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</si>
  <si>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</si>
  <si>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</si>
  <si>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</si>
  <si>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</si>
  <si>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</si>
  <si>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</si>
  <si>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</si>
  <si>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</si>
  <si>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</si>
  <si>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</si>
  <si>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</si>
  <si>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</si>
  <si>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</si>
  <si>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</si>
  <si>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</si>
  <si>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</si>
  <si>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</si>
  <si>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</si>
  <si>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</si>
  <si>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</si>
  <si>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</si>
  <si>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</si>
  <si>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</si>
  <si>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</si>
  <si>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</si>
  <si>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</si>
  <si>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</si>
  <si>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</si>
  <si>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</si>
  <si>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</si>
  <si>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</si>
  <si>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</si>
  <si>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</si>
  <si>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</si>
  <si>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</si>
  <si>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</si>
  <si>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</si>
  <si>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</si>
  <si>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</si>
  <si>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</si>
  <si>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</si>
  <si>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</si>
  <si>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</si>
  <si>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</si>
  <si>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</si>
  <si>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</si>
  <si>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</si>
  <si>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</si>
  <si>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</si>
  <si>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</si>
  <si>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</si>
  <si>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</si>
  <si>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</si>
  <si>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</si>
  <si>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</si>
  <si>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</si>
  <si>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</si>
  <si>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</si>
  <si>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</si>
  <si>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</si>
  <si>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</si>
  <si>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</si>
  <si>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</si>
  <si>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</si>
  <si>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</si>
  <si>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</si>
  <si>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</si>
  <si>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</si>
  <si>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</si>
  <si>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</si>
  <si>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</si>
  <si>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</si>
  <si>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</si>
  <si>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</si>
  <si>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</si>
  <si>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</si>
  <si>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</si>
  <si>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</si>
  <si>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</si>
  <si>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</si>
  <si>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</si>
  <si>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</si>
  <si>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</si>
  <si>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</si>
  <si>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</si>
  <si>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</si>
  <si>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</si>
  <si>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</si>
  <si>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</si>
  <si>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</si>
  <si>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</si>
  <si>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</si>
  <si>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</si>
  <si>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</si>
  <si>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</si>
  <si>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</si>
  <si>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</si>
  <si>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</si>
  <si>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</si>
  <si>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</si>
  <si>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</si>
  <si>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</si>
  <si>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</si>
  <si>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</si>
  <si>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</si>
  <si>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</si>
  <si>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</si>
  <si>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</si>
  <si>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</si>
  <si>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</si>
  <si>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</si>
  <si>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</si>
  <si>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</si>
  <si>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</si>
  <si>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</si>
  <si>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</si>
  <si>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</si>
  <si>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</si>
  <si>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</si>
  <si>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</si>
  <si>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</si>
  <si>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</si>
  <si>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</si>
  <si>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</si>
  <si>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</si>
  <si>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</si>
  <si>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</si>
  <si>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</si>
  <si>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</si>
  <si>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</si>
  <si>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</si>
  <si>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</si>
  <si>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</si>
  <si>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</si>
  <si>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</si>
  <si>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</si>
  <si>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</si>
  <si>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</si>
  <si>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</si>
  <si>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</si>
  <si>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</si>
  <si>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</si>
  <si>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</si>
  <si>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</si>
  <si>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</si>
  <si>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</si>
  <si>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</si>
  <si>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</si>
  <si>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</si>
  <si>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</si>
  <si>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</si>
  <si>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</si>
  <si>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</si>
  <si>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</si>
  <si>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</si>
  <si>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</si>
  <si>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</si>
  <si>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</si>
  <si>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</si>
  <si>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</si>
  <si>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</si>
  <si>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</si>
  <si>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</si>
  <si>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</si>
  <si>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</si>
  <si>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</si>
  <si>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</si>
  <si>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</si>
  <si>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</si>
  <si>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</si>
  <si>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</si>
  <si>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</si>
  <si>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</si>
  <si>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</si>
  <si>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</si>
  <si>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</si>
  <si>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</si>
  <si>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</si>
  <si>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</si>
  <si>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</si>
  <si>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</si>
  <si>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</si>
  <si>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</si>
  <si>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</si>
  <si>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</si>
  <si>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</si>
  <si>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</si>
  <si>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</si>
  <si>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</si>
  <si>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</si>
  <si>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</si>
  <si>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</si>
  <si>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</si>
  <si>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</si>
  <si>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</si>
  <si>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</si>
  <si>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</si>
  <si>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</si>
  <si>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</si>
  <si>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</si>
  <si>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</si>
  <si>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</si>
  <si>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</si>
  <si>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</si>
  <si>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</si>
  <si>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</si>
  <si>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</si>
  <si>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</si>
  <si>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</si>
  <si>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</si>
  <si>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</si>
  <si>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</si>
  <si>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</si>
  <si>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</si>
  <si>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</si>
  <si>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</si>
  <si>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</si>
  <si>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</si>
  <si>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</si>
  <si>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</si>
  <si>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</si>
  <si>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</si>
  <si>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</si>
  <si>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</si>
  <si>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</si>
  <si>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</si>
  <si>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</si>
  <si>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</si>
  <si>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</si>
  <si>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</si>
  <si>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</si>
  <si>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</si>
  <si>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</si>
  <si>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</si>
  <si>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</si>
  <si>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</si>
  <si>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</si>
  <si>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</si>
  <si>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</si>
  <si>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</si>
  <si>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</si>
  <si>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</si>
  <si>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</si>
  <si>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</si>
  <si>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</si>
  <si>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</si>
  <si>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</si>
  <si>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</si>
  <si>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</si>
  <si>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</si>
  <si>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</si>
  <si>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</si>
  <si>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</si>
  <si>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</si>
  <si>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</si>
  <si>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</si>
  <si>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</si>
  <si>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</si>
  <si>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</si>
  <si>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</si>
  <si>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</si>
  <si>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</si>
  <si>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</si>
  <si>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</si>
  <si>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</si>
  <si>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</si>
  <si>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</si>
  <si>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</si>
  <si>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</si>
  <si>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</si>
  <si>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</si>
  <si>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</si>
  <si>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</si>
  <si>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</si>
  <si>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</si>
  <si>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</si>
  <si>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</si>
  <si>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</si>
  <si>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</si>
  <si>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</si>
  <si>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</si>
  <si>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</si>
  <si>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</si>
  <si>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</si>
  <si>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</si>
  <si>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</si>
  <si>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</si>
  <si>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</si>
  <si>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</si>
  <si>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</si>
  <si>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</si>
  <si>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</si>
  <si>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</si>
  <si>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</si>
  <si>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</si>
  <si>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</si>
  <si>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</si>
  <si>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</si>
  <si>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</si>
  <si>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</si>
  <si>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</si>
  <si>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</si>
  <si>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</si>
  <si>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</si>
  <si>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</si>
  <si>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</si>
  <si>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</si>
  <si>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</si>
  <si>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</si>
  <si>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</si>
  <si>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</si>
  <si>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</si>
  <si>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</si>
  <si>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</si>
  <si>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</si>
  <si>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</si>
  <si>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</si>
  <si>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</si>
  <si>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</si>
  <si>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</si>
  <si>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</si>
  <si>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</si>
  <si>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</si>
  <si>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</si>
  <si>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</si>
  <si>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</si>
  <si>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</si>
  <si>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</si>
  <si>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</si>
  <si>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</si>
  <si>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</si>
  <si>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</si>
  <si>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</si>
  <si>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</si>
  <si>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</si>
  <si>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</si>
  <si>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</si>
  <si>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</si>
  <si>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</si>
  <si>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</si>
  <si>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</si>
  <si>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</si>
  <si>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</si>
  <si>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</si>
  <si>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</si>
  <si>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</si>
  <si>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</si>
  <si>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</si>
  <si>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</si>
  <si>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</si>
  <si>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</si>
  <si>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</si>
  <si>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</si>
  <si>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</si>
  <si>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</si>
  <si>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</si>
  <si>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</si>
  <si>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</si>
  <si>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</si>
  <si>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</si>
  <si>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</si>
  <si>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</si>
  <si>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</si>
  <si>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</si>
  <si>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</si>
  <si>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</si>
  <si>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</si>
  <si>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</si>
  <si>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</si>
  <si>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</si>
  <si>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</si>
  <si>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</si>
  <si>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</si>
  <si>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</si>
  <si>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</si>
  <si>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</si>
  <si>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</si>
  <si>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</si>
  <si>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</si>
  <si>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</si>
  <si>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</si>
  <si>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</si>
  <si>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</si>
  <si>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</si>
  <si>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</si>
  <si>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</si>
  <si>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</si>
  <si>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</si>
  <si>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</si>
  <si>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</si>
  <si>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</si>
  <si>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</si>
  <si>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</si>
  <si>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</si>
  <si>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</si>
  <si>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</si>
  <si>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</si>
  <si>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</si>
  <si>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</si>
  <si>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</si>
  <si>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</si>
  <si>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</si>
  <si>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</si>
  <si>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</si>
  <si>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</si>
  <si>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</si>
  <si>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</si>
  <si>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</si>
  <si>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</si>
  <si>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</si>
  <si>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</si>
  <si>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</si>
  <si>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</si>
  <si>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</si>
  <si>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</si>
  <si>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</si>
  <si>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</si>
  <si>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</si>
  <si>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</si>
  <si>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</si>
  <si>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</si>
  <si>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</si>
  <si>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</si>
  <si>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</si>
  <si>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</si>
  <si>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</si>
  <si>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</si>
  <si>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</si>
  <si>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</si>
  <si>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</si>
  <si>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</si>
  <si>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</si>
  <si>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</si>
  <si>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</si>
  <si>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</si>
  <si>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</si>
  <si>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</si>
  <si>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</si>
  <si>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</si>
  <si>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</si>
  <si>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</si>
  <si>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</si>
  <si>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</si>
  <si>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</si>
  <si>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</si>
  <si>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</si>
  <si>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</si>
  <si>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</si>
  <si>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</si>
  <si>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</si>
  <si>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</si>
  <si>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</si>
  <si>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</si>
  <si>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</si>
  <si>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</si>
  <si>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</si>
  <si>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</si>
  <si>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</si>
  <si>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</si>
  <si>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</si>
  <si>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</si>
  <si>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</si>
  <si>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</si>
  <si>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</si>
  <si>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</si>
  <si>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</si>
  <si>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</si>
  <si>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</si>
  <si>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</si>
  <si>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</si>
  <si>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</si>
  <si>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</si>
  <si>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</si>
  <si>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</si>
  <si>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</si>
  <si>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</si>
  <si>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</si>
  <si>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</si>
  <si>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</si>
  <si>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</si>
  <si>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</si>
  <si>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</si>
  <si>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</si>
  <si>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</si>
  <si>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</si>
  <si>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</si>
  <si>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</si>
  <si>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</si>
  <si>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</si>
  <si>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</si>
  <si>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</si>
  <si>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</si>
  <si>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</si>
  <si>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</si>
  <si>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</si>
  <si>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</si>
  <si>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</si>
  <si>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</si>
  <si>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</si>
  <si>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</si>
  <si>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</si>
  <si>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</si>
  <si>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</si>
  <si>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</si>
  <si>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</si>
  <si>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</si>
  <si>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</si>
  <si>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</si>
  <si>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</si>
  <si>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</si>
  <si>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</si>
  <si>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</si>
  <si>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</si>
  <si>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</si>
  <si>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</si>
  <si>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</si>
  <si>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</si>
  <si>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</si>
  <si>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</si>
  <si>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</si>
  <si>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</si>
  <si>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</si>
  <si>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</si>
  <si>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</si>
  <si>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</si>
  <si>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</si>
  <si>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</si>
  <si>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</si>
  <si>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</si>
  <si>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</si>
  <si>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</si>
  <si>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</si>
  <si>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</si>
  <si>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</si>
  <si>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</si>
  <si>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</si>
  <si>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</si>
  <si>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</si>
  <si>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</si>
  <si>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</si>
  <si>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</si>
  <si>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</si>
  <si>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</si>
  <si>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</si>
  <si>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</si>
  <si>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</si>
  <si>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</si>
  <si>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</si>
  <si>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</si>
  <si>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</si>
  <si>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</si>
  <si>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</si>
  <si>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</si>
  <si>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</si>
  <si>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</si>
  <si>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</si>
  <si>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</si>
  <si>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</si>
  <si>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</si>
  <si>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</si>
  <si>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</si>
  <si>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</si>
  <si>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</si>
  <si>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</si>
  <si>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</si>
  <si>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</si>
  <si>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</si>
  <si>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</si>
  <si>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</si>
  <si>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</si>
  <si>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</si>
  <si>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</si>
  <si>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</si>
  <si>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</si>
  <si>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</si>
  <si>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</si>
  <si>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</si>
  <si>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</si>
  <si>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</si>
  <si>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</si>
  <si>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</si>
  <si>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</si>
  <si>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</si>
  <si>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</si>
  <si>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</si>
  <si>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</si>
  <si>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</si>
  <si>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</si>
  <si>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</si>
  <si>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</si>
  <si>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</si>
  <si>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</si>
  <si>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</si>
  <si>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</si>
  <si>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</si>
  <si>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</si>
  <si>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</si>
  <si>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</si>
  <si>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</si>
  <si>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</si>
  <si>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</si>
  <si>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</si>
  <si>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</si>
  <si>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</si>
  <si>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</si>
  <si>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</si>
  <si>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</si>
  <si>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</si>
  <si>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</si>
  <si>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</si>
  <si>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</si>
  <si>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</si>
  <si>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</si>
  <si>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</si>
  <si>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</si>
  <si>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</si>
  <si>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</si>
  <si>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</si>
  <si>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</si>
  <si>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</si>
  <si>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</si>
  <si>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</si>
  <si>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</si>
  <si>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</si>
  <si>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</si>
  <si>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</si>
  <si>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</si>
  <si>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</si>
  <si>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</si>
  <si>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</si>
  <si>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</si>
  <si>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</si>
  <si>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</si>
  <si>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</si>
  <si>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</si>
  <si>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</si>
  <si>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</si>
  <si>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</si>
  <si>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</si>
  <si>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</si>
  <si>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</si>
  <si>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</si>
  <si>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</si>
  <si>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</si>
  <si>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</si>
  <si>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</si>
  <si>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</si>
  <si>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</si>
  <si>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</si>
  <si>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</si>
  <si>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</si>
  <si>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</si>
  <si>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</si>
  <si>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</si>
  <si>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</si>
  <si>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</si>
  <si>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</si>
  <si>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</si>
  <si>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</si>
  <si>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</si>
  <si>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</si>
  <si>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</si>
  <si>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</si>
  <si>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</si>
  <si>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</si>
  <si>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</si>
  <si>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</si>
  <si>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</si>
  <si>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</si>
  <si>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</si>
  <si>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</si>
  <si>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</si>
  <si>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</si>
  <si>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</si>
  <si>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</si>
  <si>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</si>
  <si>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</si>
  <si>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</si>
  <si>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</si>
  <si>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</si>
  <si>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</si>
  <si>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</si>
  <si>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</si>
  <si>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</si>
  <si>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</si>
  <si>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</si>
  <si>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</si>
  <si>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</si>
  <si>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</si>
  <si>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</si>
  <si>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</si>
  <si>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</si>
  <si>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</si>
  <si>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</si>
  <si>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</si>
  <si>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</si>
  <si>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</si>
  <si>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</si>
  <si>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</si>
  <si>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</si>
  <si>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</si>
  <si>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</si>
  <si>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</si>
  <si>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</si>
  <si>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</si>
  <si>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</si>
  <si>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</si>
  <si>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</si>
  <si>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</si>
  <si>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</si>
  <si>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</si>
  <si>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</si>
  <si>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</si>
  <si>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</si>
  <si>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</si>
  <si>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</si>
  <si>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</si>
  <si>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</si>
  <si>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</si>
  <si>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</si>
  <si>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</si>
  <si>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</si>
  <si>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</si>
  <si>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</si>
  <si>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</si>
  <si>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</si>
  <si>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</si>
  <si>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</si>
  <si>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</si>
  <si>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</si>
  <si>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</si>
  <si>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</si>
  <si>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</si>
  <si>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</si>
  <si>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</si>
  <si>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</si>
  <si>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</si>
  <si>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</si>
  <si>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</si>
  <si>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</si>
  <si>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</si>
  <si>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</si>
  <si>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</si>
  <si>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</si>
  <si>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</si>
  <si>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</si>
  <si>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</si>
  <si>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</si>
  <si>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</si>
  <si>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</si>
  <si>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</si>
  <si>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</si>
  <si>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</si>
  <si>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</si>
  <si>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</si>
  <si>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</si>
  <si>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</si>
  <si>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</si>
  <si>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</si>
  <si>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</si>
  <si>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</si>
  <si>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</si>
  <si>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</si>
  <si>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</si>
  <si>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</si>
  <si>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</si>
  <si>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</si>
  <si>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</si>
  <si>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</si>
  <si>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</si>
  <si>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</si>
  <si>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</si>
  <si>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</si>
  <si>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</si>
  <si>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</si>
  <si>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</si>
  <si>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</si>
  <si>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</si>
  <si>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</si>
  <si>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</si>
  <si>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</si>
  <si>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</si>
  <si>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</si>
  <si>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</si>
  <si>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</si>
  <si>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</si>
  <si>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</si>
  <si>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</si>
  <si>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</si>
  <si>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</si>
  <si>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</si>
  <si>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</si>
  <si>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</si>
  <si>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</si>
  <si>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</si>
  <si>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</si>
  <si>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</si>
  <si>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</si>
  <si>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</si>
  <si>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</si>
  <si>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</si>
  <si>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</si>
  <si>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</si>
  <si>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</si>
  <si>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</si>
  <si>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</si>
  <si>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</si>
  <si>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</si>
  <si>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</si>
  <si>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</si>
  <si>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</si>
  <si>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</si>
  <si>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</si>
  <si>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</si>
  <si>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</si>
  <si>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</si>
  <si>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</si>
  <si>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</si>
  <si>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</si>
  <si>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</si>
  <si>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</si>
  <si>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</si>
  <si>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</si>
  <si>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</si>
  <si>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</si>
  <si>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</si>
  <si>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</si>
  <si>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</si>
  <si>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</si>
  <si>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</si>
  <si>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</si>
  <si>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</si>
  <si>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</si>
  <si>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</si>
  <si>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</si>
  <si>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</si>
  <si>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</si>
  <si>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</si>
  <si>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</si>
  <si>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</si>
  <si>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</si>
  <si>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</si>
  <si>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</si>
  <si>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</si>
  <si>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</si>
  <si>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</si>
  <si>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</si>
  <si>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</si>
  <si>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</si>
  <si>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</si>
  <si>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</si>
  <si>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</si>
  <si>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</si>
  <si>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</si>
  <si>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</si>
  <si>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</si>
  <si>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</si>
  <si>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</si>
  <si>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</si>
  <si>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</si>
  <si>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</si>
  <si>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</si>
  <si>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</si>
  <si>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</si>
  <si>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</si>
  <si>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</si>
  <si>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</si>
  <si>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</si>
  <si>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</si>
  <si>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</si>
  <si>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</si>
  <si>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</si>
  <si>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</si>
  <si>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</si>
  <si>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</si>
  <si>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</si>
  <si>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</si>
  <si>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</si>
  <si>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</si>
  <si>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</si>
  <si>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</si>
  <si>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</si>
  <si>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</si>
  <si>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</si>
  <si>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</si>
  <si>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</si>
  <si>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</si>
  <si>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</si>
  <si>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</si>
  <si>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</si>
  <si>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</si>
  <si>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</si>
  <si>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</si>
  <si>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</si>
  <si>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</si>
  <si>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</si>
  <si>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</si>
  <si>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</si>
  <si>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</si>
  <si>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</si>
  <si>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</si>
  <si>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</si>
  <si>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</si>
  <si>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</si>
  <si>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</si>
  <si>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</si>
  <si>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</si>
  <si>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</si>
  <si>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</si>
  <si>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</si>
  <si>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</si>
  <si>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</si>
  <si>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</si>
  <si>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</si>
  <si>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</si>
  <si>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</si>
  <si>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</si>
  <si>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</si>
  <si>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</si>
  <si>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</si>
  <si>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</si>
  <si>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</si>
  <si>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</si>
  <si>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</si>
  <si>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</si>
  <si>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</si>
  <si>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</si>
  <si>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</si>
  <si>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</si>
  <si>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</si>
  <si>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</si>
  <si>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</si>
  <si>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</si>
  <si>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</si>
  <si>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</si>
  <si>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</si>
  <si>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</si>
  <si>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</si>
  <si>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</si>
  <si>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</si>
  <si>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</si>
  <si>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</si>
  <si>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</si>
  <si>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</si>
  <si>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</si>
  <si>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</si>
  <si>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</si>
  <si>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</si>
  <si>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</si>
  <si>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</si>
  <si>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</si>
  <si>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</si>
  <si>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</si>
  <si>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</si>
  <si>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</si>
  <si>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</si>
  <si>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</si>
  <si>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</si>
  <si>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</si>
  <si>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</si>
  <si>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</si>
  <si>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</si>
  <si>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</si>
  <si>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</si>
  <si>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</si>
  <si>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</si>
  <si>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</si>
  <si>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</si>
  <si>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</si>
  <si>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</si>
  <si>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</si>
  <si>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</si>
  <si>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</si>
  <si>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</si>
  <si>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</si>
  <si>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</si>
  <si>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</si>
  <si>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</si>
  <si>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</si>
  <si>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</si>
  <si>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</si>
  <si>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</si>
  <si>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</si>
  <si>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</si>
  <si>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</si>
  <si>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</si>
  <si>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</si>
  <si>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</si>
  <si>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</si>
  <si>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</si>
  <si>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</si>
  <si>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</si>
  <si>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</si>
  <si>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</si>
  <si>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</si>
  <si>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</si>
  <si>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</si>
  <si>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</si>
  <si>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</si>
  <si>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</si>
  <si>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</si>
  <si>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</si>
  <si>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</si>
  <si>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</si>
  <si>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</si>
  <si>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</si>
  <si>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</si>
  <si>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</si>
  <si>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</si>
  <si>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</si>
  <si>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</si>
  <si>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</si>
  <si>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</si>
  <si>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</si>
  <si>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</si>
  <si>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</si>
  <si>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</si>
  <si>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</si>
  <si>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</si>
  <si>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</si>
  <si>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</si>
  <si>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</si>
  <si>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</si>
  <si>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</si>
  <si>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</si>
  <si>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</si>
  <si>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</si>
  <si>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</si>
  <si>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</si>
  <si>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</si>
  <si>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</si>
  <si>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</si>
  <si>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</si>
  <si>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</si>
  <si>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</si>
  <si>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</si>
  <si>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</si>
  <si>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</si>
  <si>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</si>
  <si>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</si>
  <si>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</si>
  <si>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</si>
  <si>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</si>
  <si>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</si>
  <si>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</si>
  <si>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</si>
  <si>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</si>
  <si>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</si>
  <si>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</si>
  <si>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</si>
  <si>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</si>
  <si>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</si>
  <si>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</si>
  <si>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</si>
  <si>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</si>
  <si>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</si>
  <si>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</si>
  <si>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</si>
  <si>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</si>
  <si>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</si>
  <si>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</si>
  <si>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</si>
  <si>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</si>
  <si>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</si>
  <si>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</si>
  <si>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</si>
  <si>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</si>
  <si>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</si>
  <si>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</si>
  <si>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</si>
  <si>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</si>
  <si>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</si>
  <si>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</si>
  <si>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</si>
  <si>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</si>
  <si>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</si>
  <si>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</si>
  <si>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</si>
  <si>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</si>
  <si>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</si>
  <si>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</si>
  <si>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</si>
  <si>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</si>
  <si>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</si>
  <si>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</si>
  <si>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</si>
  <si>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</si>
  <si>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</si>
  <si>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</si>
  <si>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</si>
  <si>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</si>
  <si>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</si>
  <si>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</si>
  <si>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</si>
  <si>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</si>
  <si>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</si>
  <si>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</si>
  <si>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</si>
  <si>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</si>
  <si>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</si>
  <si>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</si>
  <si>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</si>
  <si>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</si>
  <si>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</si>
  <si>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</si>
  <si>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</si>
  <si>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</si>
  <si>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</si>
  <si>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</si>
  <si>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</si>
  <si>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</si>
  <si>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</si>
  <si>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</si>
  <si>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</si>
  <si>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</si>
  <si>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</si>
  <si>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</si>
  <si>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</si>
  <si>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</si>
  <si>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</si>
  <si>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</si>
  <si>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</si>
  <si>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</si>
  <si>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</si>
  <si>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</si>
  <si>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</si>
  <si>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</si>
  <si>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</si>
  <si>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</si>
  <si>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</si>
  <si>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</si>
  <si>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</si>
  <si>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</si>
  <si>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</si>
  <si>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</si>
  <si>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</si>
  <si>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</si>
  <si>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</si>
  <si>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</si>
  <si>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</si>
  <si>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</si>
  <si>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</si>
  <si>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</si>
  <si>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</si>
  <si>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</si>
  <si>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</si>
  <si>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</si>
  <si>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</si>
  <si>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</si>
  <si>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</si>
  <si>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</si>
  <si>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</si>
  <si>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</si>
  <si>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</si>
  <si>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</si>
  <si>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</si>
  <si>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</si>
  <si>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</si>
  <si>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</si>
  <si>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</si>
  <si>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</si>
  <si>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</si>
  <si>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</si>
  <si>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</si>
  <si>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</si>
  <si>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</si>
  <si>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</si>
  <si>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</si>
  <si>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</si>
  <si>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</si>
  <si>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</si>
  <si>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</si>
  <si>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</si>
  <si>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</si>
  <si>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</si>
  <si>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</si>
  <si>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</si>
  <si>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</si>
  <si>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</si>
  <si>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</si>
  <si>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</si>
  <si>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</si>
  <si>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</si>
  <si>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</si>
  <si>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</si>
  <si>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</si>
  <si>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</si>
  <si>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</si>
  <si>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</si>
  <si>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</si>
  <si>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</si>
  <si>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</si>
  <si>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</si>
  <si>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</si>
  <si>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</si>
  <si>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</si>
  <si>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</si>
  <si>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</si>
  <si>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</si>
  <si>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</si>
  <si>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</si>
  <si>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</si>
  <si>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</si>
  <si>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</si>
  <si>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</si>
  <si>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</si>
  <si>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</si>
  <si>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</si>
  <si>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</si>
  <si>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</si>
  <si>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</si>
  <si>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</si>
  <si>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</si>
  <si>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</si>
  <si>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</si>
  <si>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</si>
  <si>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</si>
  <si>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</si>
  <si>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</si>
  <si>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</si>
  <si>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</si>
  <si>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</si>
  <si>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</si>
  <si>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</si>
  <si>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</si>
  <si>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</si>
  <si>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</si>
  <si>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</si>
  <si>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</si>
  <si>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</si>
  <si>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</si>
  <si>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</si>
  <si>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</si>
  <si>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</si>
  <si>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</si>
  <si>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</si>
  <si>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</si>
  <si>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</si>
  <si>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</si>
  <si>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</si>
  <si>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</si>
  <si>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</si>
  <si>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</si>
  <si>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</si>
  <si>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</si>
  <si>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</si>
  <si>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</si>
  <si>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</si>
  <si>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</si>
  <si>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</si>
  <si>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</si>
  <si>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</si>
  <si>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</si>
  <si>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</si>
  <si>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</si>
  <si>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</si>
  <si>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</si>
  <si>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</si>
  <si>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</si>
  <si>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</si>
  <si>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</si>
  <si>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</si>
  <si>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</si>
  <si>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</si>
  <si>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</si>
  <si>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</si>
  <si>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</si>
  <si>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</si>
  <si>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</si>
  <si>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</si>
  <si>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</si>
  <si>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</si>
  <si>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</si>
  <si>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</si>
  <si>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</si>
  <si>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</si>
  <si>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</si>
  <si>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</si>
  <si>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</si>
  <si>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</si>
  <si>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</si>
  <si>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</si>
  <si>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</si>
  <si>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</si>
  <si>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</si>
  <si>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</si>
  <si>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</si>
  <si>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</si>
  <si>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</si>
  <si>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</si>
  <si>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</si>
  <si>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</si>
  <si>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</si>
  <si>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</si>
  <si>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</si>
  <si>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</si>
  <si>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</si>
  <si>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</si>
  <si>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</si>
  <si>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</si>
  <si>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</si>
  <si>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</si>
  <si>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</si>
  <si>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</si>
  <si>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</si>
  <si>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</si>
  <si>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</si>
  <si>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</si>
  <si>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</si>
  <si>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</si>
  <si>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</si>
  <si>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</si>
  <si>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</si>
  <si>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</si>
  <si>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</si>
  <si>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</si>
  <si>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</si>
  <si>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</si>
  <si>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</si>
  <si>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</si>
  <si>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</si>
  <si>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</si>
  <si>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</si>
  <si>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</si>
  <si>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</si>
  <si>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</si>
  <si>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</si>
  <si>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</si>
  <si>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</si>
  <si>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</si>
  <si>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</si>
  <si>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</si>
  <si>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</si>
  <si>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</si>
  <si>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</si>
  <si>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</si>
  <si>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</si>
  <si>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</si>
  <si>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</si>
  <si>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</si>
  <si>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</si>
  <si>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</si>
  <si>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</si>
  <si>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</si>
  <si>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</si>
  <si>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</si>
  <si>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</si>
  <si>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</si>
  <si>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</si>
  <si>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</si>
  <si>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</si>
  <si>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</si>
  <si>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</si>
  <si>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</si>
  <si>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</si>
  <si>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</si>
  <si>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</si>
  <si>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</si>
  <si>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</si>
  <si>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</si>
  <si>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</si>
  <si>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</si>
  <si>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</si>
  <si>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</si>
  <si>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</si>
  <si>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</si>
  <si>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</si>
  <si>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</si>
  <si>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</si>
  <si>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</si>
  <si>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</si>
  <si>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</si>
  <si>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</si>
  <si>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</si>
  <si>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</si>
  <si>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</si>
  <si>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</si>
  <si>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</si>
  <si>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</si>
  <si>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</si>
  <si>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</si>
  <si>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</si>
  <si>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</si>
  <si>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</si>
  <si>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</si>
  <si>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</si>
  <si>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</si>
  <si>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</si>
  <si>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</si>
  <si>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</si>
  <si>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</si>
  <si>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</si>
  <si>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</si>
  <si>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</si>
  <si>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</si>
  <si>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</si>
  <si>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</si>
  <si>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</si>
  <si>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</si>
  <si>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</si>
  <si>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</si>
  <si>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</si>
  <si>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</si>
  <si>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</si>
  <si>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</si>
  <si>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</si>
  <si>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</si>
  <si>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</si>
  <si>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</si>
  <si>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</si>
  <si>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</si>
  <si>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</si>
  <si>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</si>
  <si>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</si>
  <si>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</si>
  <si>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</si>
  <si>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</si>
  <si>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</si>
  <si>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</si>
  <si>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</si>
  <si>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</si>
  <si>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</si>
  <si>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</si>
  <si>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</si>
  <si>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</si>
  <si>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</si>
  <si>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</si>
  <si>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</si>
  <si>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</si>
  <si>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</si>
  <si>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</si>
  <si>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</si>
  <si>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</si>
  <si>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</si>
  <si>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</si>
  <si>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</si>
  <si>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</si>
  <si>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</si>
  <si>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</si>
  <si>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</si>
  <si>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</si>
  <si>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</si>
  <si>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</si>
  <si>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</si>
  <si>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</si>
  <si>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</si>
  <si>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</si>
  <si>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</si>
  <si>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</si>
  <si>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</si>
  <si>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</si>
  <si>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</si>
  <si>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</si>
  <si>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</si>
  <si>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</si>
  <si>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</si>
  <si>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</si>
  <si>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</si>
  <si>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</si>
  <si>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</si>
  <si>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</si>
  <si>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</si>
  <si>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</si>
  <si>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</si>
  <si>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</si>
  <si>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</si>
  <si>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</si>
  <si>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</si>
  <si>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</si>
  <si>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</si>
  <si>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</si>
  <si>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</si>
  <si>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</si>
  <si>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</si>
  <si>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</si>
  <si>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</si>
  <si>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</si>
  <si>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</si>
  <si>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</si>
  <si>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</si>
  <si>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</si>
  <si>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</si>
  <si>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</si>
  <si>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</si>
  <si>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</si>
  <si>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</si>
  <si>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</si>
  <si>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</si>
  <si>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</si>
  <si>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</si>
  <si>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</si>
  <si>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</si>
  <si>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</si>
  <si>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</si>
  <si>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</si>
  <si>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</si>
  <si>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</si>
  <si>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</si>
  <si>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</si>
  <si>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</si>
  <si>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</si>
  <si>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</si>
  <si>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</si>
  <si>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</si>
  <si>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</si>
  <si>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</si>
  <si>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</si>
  <si>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</si>
  <si>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</si>
  <si>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</si>
  <si>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</si>
  <si>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</si>
  <si>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</si>
  <si>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</si>
  <si>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</si>
  <si>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</si>
  <si>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</si>
  <si>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</si>
  <si>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</si>
  <si>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</si>
  <si>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</si>
  <si>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</si>
  <si>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</si>
  <si>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</si>
  <si>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</si>
  <si>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</si>
  <si>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</si>
  <si>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</si>
  <si>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</si>
  <si>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</si>
  <si>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</si>
  <si>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</si>
  <si>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</si>
  <si>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</si>
  <si>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</si>
  <si>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</si>
  <si>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</si>
  <si>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</si>
  <si>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</si>
  <si>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</si>
  <si>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</si>
  <si>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</si>
  <si>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</si>
  <si>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</si>
  <si>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</si>
  <si>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</si>
  <si>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</si>
  <si>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</si>
  <si>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</si>
  <si>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</si>
  <si>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</si>
  <si>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</si>
  <si>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</si>
  <si>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</si>
  <si>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</si>
  <si>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</si>
  <si>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</si>
  <si>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</si>
  <si>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</si>
  <si>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</si>
  <si>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</si>
  <si>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</si>
  <si>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</si>
  <si>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</si>
  <si>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</si>
  <si>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</si>
  <si>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</si>
  <si>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</si>
  <si>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</si>
  <si>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</si>
  <si>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</si>
  <si>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</si>
  <si>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</si>
  <si>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</si>
  <si>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</si>
  <si>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</si>
  <si>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</si>
  <si>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</si>
  <si>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</si>
  <si>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</si>
  <si>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</si>
  <si>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</si>
  <si>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</si>
  <si>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</si>
  <si>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</si>
  <si>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</si>
  <si>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</si>
  <si>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</si>
  <si>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</si>
  <si>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</si>
  <si>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</si>
  <si>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</si>
  <si>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</si>
  <si>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</si>
  <si>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</si>
  <si>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</si>
  <si>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</si>
  <si>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</si>
  <si>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</si>
  <si>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</si>
  <si>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</si>
  <si>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</si>
  <si>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</si>
  <si>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</si>
  <si>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</si>
  <si>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</si>
  <si>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</si>
  <si>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</si>
  <si>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</si>
  <si>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</si>
  <si>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</si>
  <si>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</si>
  <si>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</si>
  <si>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</si>
  <si>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</si>
  <si>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</si>
  <si>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</si>
  <si>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</si>
  <si>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</si>
  <si>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</si>
  <si>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</si>
  <si>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</si>
  <si>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</si>
  <si>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</si>
  <si>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</si>
  <si>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</si>
  <si>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</si>
  <si>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</si>
  <si>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</si>
  <si>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</si>
  <si>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</si>
  <si>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</si>
  <si>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</si>
  <si>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</si>
  <si>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</si>
  <si>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</si>
  <si>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</si>
  <si>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</si>
  <si>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</si>
  <si>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</si>
  <si>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</si>
  <si>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</si>
  <si>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</si>
  <si>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</si>
  <si>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</si>
  <si>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</si>
  <si>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</si>
  <si>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</si>
  <si>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</si>
  <si>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</si>
  <si>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</si>
  <si>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</si>
  <si>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</si>
  <si>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</si>
  <si>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</si>
  <si>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</si>
  <si>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</si>
  <si>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</si>
  <si>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</si>
  <si>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</si>
  <si>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</si>
  <si>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</si>
  <si>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</si>
  <si>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</si>
  <si>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</si>
  <si>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</si>
  <si>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</si>
  <si>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</si>
  <si>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</si>
  <si>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</si>
  <si>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</si>
  <si>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</si>
  <si>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</si>
  <si>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</si>
  <si>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</si>
  <si>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</si>
  <si>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</si>
  <si>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</si>
  <si>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</si>
  <si>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</si>
  <si>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</si>
  <si>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</si>
  <si>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</si>
  <si>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</si>
  <si>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</si>
  <si>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</si>
  <si>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</si>
  <si>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</si>
  <si>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</si>
  <si>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</si>
  <si>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</si>
  <si>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</si>
  <si>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</si>
  <si>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</si>
  <si>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</si>
  <si>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</si>
  <si>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</si>
  <si>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</si>
  <si>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</si>
  <si>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</si>
  <si>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</si>
  <si>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</si>
  <si>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</si>
  <si>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</si>
  <si>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</si>
  <si>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</si>
  <si>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</si>
  <si>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</si>
  <si>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</si>
  <si>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</si>
  <si>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</si>
  <si>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</si>
  <si>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</si>
  <si>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</si>
  <si>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</si>
  <si>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</si>
  <si>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</si>
  <si>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</si>
  <si>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</si>
  <si>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</si>
  <si>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</si>
  <si>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</si>
  <si>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</si>
  <si>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</si>
  <si>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</si>
  <si>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</si>
  <si>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</si>
  <si>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</si>
  <si>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</si>
  <si>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</si>
  <si>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</si>
  <si>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</si>
  <si>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</si>
  <si>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</si>
  <si>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</si>
  <si>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</si>
  <si>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</si>
  <si>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</si>
  <si>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</si>
  <si>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</si>
  <si>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</si>
  <si>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</si>
  <si>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</si>
  <si>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</si>
  <si>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</si>
  <si>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</si>
  <si>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</si>
  <si>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</si>
  <si>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</si>
  <si>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</si>
  <si>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</si>
  <si>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</si>
  <si>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</si>
  <si>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</si>
  <si>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</si>
  <si>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</si>
  <si>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</si>
  <si>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</si>
  <si>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</si>
  <si>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</si>
  <si>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</si>
  <si>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</si>
  <si>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</si>
  <si>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</si>
  <si>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</si>
  <si>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</si>
  <si>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</si>
  <si>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</si>
  <si>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</si>
  <si>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</si>
  <si>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</si>
  <si>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</si>
  <si>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</si>
  <si>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</si>
  <si>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</si>
  <si>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</si>
  <si>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</si>
  <si>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</si>
  <si>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</si>
  <si>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</si>
  <si>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</si>
  <si>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</si>
  <si>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</si>
  <si>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</si>
  <si>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</si>
  <si>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</si>
  <si>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</si>
  <si>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</si>
  <si>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</si>
  <si>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</si>
  <si>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</si>
  <si>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</si>
  <si>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</si>
  <si>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</si>
  <si>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</si>
  <si>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</si>
  <si>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</si>
  <si>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</si>
  <si>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</si>
  <si>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</si>
  <si>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</si>
  <si>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</si>
  <si>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</si>
  <si>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</si>
  <si>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</si>
  <si>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</si>
  <si>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</si>
  <si>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</si>
  <si>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</si>
  <si>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</si>
  <si>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</si>
  <si>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</si>
  <si>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</si>
  <si>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</si>
  <si>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</si>
  <si>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</si>
  <si>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</si>
  <si>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</si>
  <si>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</si>
  <si>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</si>
  <si>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</si>
  <si>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</si>
  <si>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</si>
  <si>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</si>
  <si>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</si>
  <si>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</si>
  <si>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</si>
  <si>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</si>
  <si>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</si>
  <si>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</si>
  <si>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</si>
  <si>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</si>
  <si>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</si>
  <si>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</si>
  <si>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</si>
  <si>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</si>
  <si>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</si>
  <si>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</si>
  <si>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</si>
  <si>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</si>
  <si>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</si>
  <si>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</si>
  <si>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</si>
  <si>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</si>
  <si>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</si>
  <si>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</si>
  <si>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</si>
  <si>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</si>
  <si>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</si>
  <si>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</si>
  <si>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</si>
  <si>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</si>
  <si>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</si>
  <si>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</si>
  <si>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</si>
  <si>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</si>
  <si>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</si>
  <si>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</si>
  <si>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</si>
  <si>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</si>
  <si>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</si>
  <si>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</si>
  <si>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</si>
  <si>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</si>
  <si>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</si>
  <si>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</si>
  <si>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</si>
  <si>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</si>
  <si>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</si>
  <si>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</si>
  <si>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</si>
  <si>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</si>
  <si>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</si>
  <si>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</si>
  <si>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</si>
  <si>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</si>
  <si>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</si>
  <si>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</si>
  <si>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</si>
  <si>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</si>
  <si>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</si>
  <si>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</si>
  <si>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</si>
  <si>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</si>
  <si>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</si>
  <si>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</si>
  <si>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</si>
  <si>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</si>
  <si>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</si>
  <si>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</si>
  <si>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</si>
  <si>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</si>
  <si>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</si>
  <si>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</si>
  <si>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</si>
  <si>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</si>
  <si>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</si>
  <si>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</si>
  <si>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</si>
  <si>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</si>
  <si>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</si>
  <si>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</si>
  <si>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</si>
  <si>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</si>
  <si>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</si>
  <si>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</si>
  <si>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</si>
  <si>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</si>
  <si>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</si>
  <si>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</si>
  <si>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</si>
  <si>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</si>
  <si>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</si>
  <si>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</si>
  <si>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</si>
  <si>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</si>
  <si>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</si>
  <si>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</si>
  <si>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</si>
  <si>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</si>
  <si>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</si>
  <si>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</si>
  <si>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</si>
  <si>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</si>
  <si>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</si>
  <si>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</si>
  <si>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</si>
  <si>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</si>
  <si>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</si>
  <si>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</si>
  <si>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</si>
  <si>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</si>
  <si>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</si>
  <si>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</si>
  <si>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</si>
  <si>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</si>
  <si>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</si>
  <si>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</si>
  <si>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</si>
  <si>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</si>
  <si>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</si>
  <si>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</si>
  <si>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</si>
  <si>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</si>
  <si>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</si>
  <si>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</si>
  <si>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</si>
  <si>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</si>
  <si>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</si>
  <si>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</si>
  <si>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</si>
  <si>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</si>
  <si>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</si>
  <si>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</si>
  <si>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</si>
  <si>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</si>
  <si>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</si>
  <si>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</si>
  <si>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</si>
  <si>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</si>
  <si>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</si>
  <si>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</si>
  <si>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</si>
  <si>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</si>
  <si>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</si>
  <si>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</si>
  <si>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</si>
  <si>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</si>
  <si>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</si>
  <si>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</si>
  <si>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</si>
  <si>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</si>
  <si>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</si>
  <si>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</si>
  <si>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</si>
  <si>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</si>
  <si>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</si>
  <si>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</si>
  <si>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</si>
  <si>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</si>
  <si>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</si>
  <si>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</si>
  <si>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</si>
  <si>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</si>
  <si>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</si>
  <si>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</si>
  <si>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</si>
  <si>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</si>
  <si>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</si>
  <si>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</si>
  <si>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</si>
  <si>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</si>
  <si>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</si>
  <si>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</si>
  <si>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</si>
  <si>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</si>
  <si>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</si>
  <si>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</si>
  <si>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</si>
  <si>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</si>
  <si>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</si>
  <si>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</si>
  <si>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</si>
  <si>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</si>
  <si>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</si>
  <si>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</si>
  <si>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</si>
  <si>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</si>
  <si>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</si>
  <si>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</si>
  <si>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</si>
  <si>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</si>
  <si>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</si>
  <si>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</si>
  <si>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</si>
  <si>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</si>
  <si>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</si>
  <si>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</si>
  <si>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</si>
  <si>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</si>
  <si>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</si>
  <si>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</si>
  <si>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</si>
  <si>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</si>
  <si>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</si>
  <si>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</si>
  <si>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</si>
  <si>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</si>
  <si>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</si>
  <si>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</si>
  <si>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</si>
  <si>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</si>
  <si>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</si>
  <si>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</si>
  <si>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</si>
  <si>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</si>
  <si>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</si>
  <si>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</si>
  <si>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</si>
  <si>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</si>
  <si>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</si>
  <si>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</si>
  <si>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</si>
  <si>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</si>
  <si>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</si>
  <si>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</si>
  <si>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</si>
  <si>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</si>
  <si>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</si>
  <si>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</si>
  <si>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</si>
  <si>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</si>
  <si>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</si>
  <si>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</si>
  <si>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</si>
  <si>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</si>
  <si>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</si>
  <si>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</si>
  <si>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</si>
  <si>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</si>
  <si>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</si>
  <si>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</si>
  <si>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</si>
  <si>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</si>
  <si>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</si>
  <si>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</si>
  <si>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</si>
  <si>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</si>
  <si>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</si>
  <si>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</si>
  <si>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</si>
  <si>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</si>
  <si>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</si>
  <si>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</si>
  <si>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</si>
  <si>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</si>
  <si>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</si>
  <si>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</si>
  <si>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</si>
  <si>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</si>
  <si>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</si>
  <si>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</si>
  <si>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</si>
  <si>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</si>
  <si>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</si>
  <si>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</si>
  <si>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</si>
  <si>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</si>
  <si>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</si>
  <si>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</si>
  <si>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</si>
  <si>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</si>
  <si>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</si>
  <si>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</si>
  <si>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</si>
  <si>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</si>
  <si>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</si>
  <si>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</si>
  <si>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</si>
  <si>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</si>
  <si>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</si>
  <si>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</si>
  <si>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</si>
  <si>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</si>
  <si>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</si>
  <si>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</si>
  <si>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</si>
  <si>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</si>
  <si>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</si>
  <si>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</si>
  <si>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</si>
  <si>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</si>
  <si>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</si>
  <si>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</si>
  <si>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</si>
  <si>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</si>
  <si>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</si>
  <si>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</si>
  <si>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</si>
  <si>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</si>
  <si>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</si>
  <si>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</si>
  <si>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</si>
  <si>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</si>
  <si>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</si>
  <si>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</si>
  <si>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</si>
  <si>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</si>
  <si>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</si>
  <si>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</si>
  <si>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</si>
  <si>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</si>
  <si>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</si>
  <si>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</si>
  <si>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</si>
  <si>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</si>
  <si>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</si>
  <si>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</si>
  <si>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</si>
  <si>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</si>
  <si>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</si>
  <si>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</si>
  <si>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</si>
  <si>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</si>
  <si>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</si>
  <si>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</si>
  <si>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</si>
  <si>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</si>
  <si>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</si>
  <si>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</si>
  <si>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</si>
  <si>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</si>
  <si>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</si>
  <si>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</si>
  <si>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</si>
  <si>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</si>
  <si>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</si>
  <si>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</si>
  <si>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</si>
  <si>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</si>
  <si>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</si>
  <si>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</si>
  <si>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</si>
  <si>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</si>
  <si>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</si>
  <si>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</si>
  <si>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</si>
  <si>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</si>
  <si>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</si>
  <si>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</si>
  <si>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</si>
  <si>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</si>
  <si>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</si>
  <si>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</si>
  <si>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</si>
  <si>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</si>
  <si>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</si>
  <si>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</si>
  <si>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</si>
  <si>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</si>
  <si>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</si>
  <si>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</si>
  <si>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</si>
  <si>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</si>
  <si>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</si>
  <si>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</si>
  <si>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</si>
  <si>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</si>
  <si>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</si>
  <si>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</si>
  <si>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</si>
  <si>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</si>
  <si>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</si>
  <si>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</si>
  <si>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</si>
  <si>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</si>
  <si>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</si>
  <si>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</si>
  <si>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</si>
  <si>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</si>
  <si>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</si>
  <si>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</si>
  <si>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</si>
  <si>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</si>
  <si>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</si>
  <si>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</si>
  <si>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</si>
  <si>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</si>
  <si>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</si>
  <si>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</si>
  <si>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</si>
  <si>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</si>
  <si>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</si>
  <si>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</si>
  <si>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</si>
  <si>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</si>
  <si>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</si>
  <si>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</si>
  <si>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</si>
  <si>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</si>
  <si>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</si>
  <si>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</si>
  <si>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</si>
  <si>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</si>
  <si>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</si>
  <si>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</si>
  <si>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</si>
  <si>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</si>
  <si>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</si>
  <si>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</si>
  <si>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</si>
  <si>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</si>
  <si>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</si>
  <si>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</si>
  <si>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</si>
  <si>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</si>
  <si>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</si>
  <si>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</si>
  <si>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</si>
  <si>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</si>
  <si>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</si>
  <si>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</si>
  <si>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</si>
  <si>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</si>
  <si>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</si>
  <si>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</si>
  <si>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</si>
  <si>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</si>
  <si>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</si>
  <si>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</si>
  <si>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</si>
  <si>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</si>
  <si>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</si>
  <si>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</si>
  <si>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</si>
  <si>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</si>
  <si>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</si>
  <si>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</si>
  <si>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</si>
  <si>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</si>
  <si>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</si>
  <si>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</si>
  <si>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</si>
  <si>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</si>
  <si>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</si>
  <si>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</si>
  <si>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</si>
  <si>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</si>
  <si>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</si>
  <si>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</si>
  <si>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</si>
  <si>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</si>
  <si>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</si>
  <si>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</si>
  <si>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</si>
  <si>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</si>
  <si>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</si>
  <si>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</si>
  <si>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</si>
  <si>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</si>
  <si>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</si>
  <si>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</si>
  <si>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</si>
  <si>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</si>
  <si>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</si>
  <si>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</si>
  <si>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</si>
  <si>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</si>
  <si>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</si>
  <si>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</si>
  <si>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</si>
  <si>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</si>
  <si>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</si>
  <si>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</si>
  <si>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</si>
  <si>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</si>
  <si>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</si>
  <si>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</si>
  <si>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</si>
  <si>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</si>
  <si>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</si>
  <si>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</si>
  <si>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</si>
  <si>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</si>
  <si>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</si>
  <si>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</si>
  <si>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</si>
  <si>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</si>
  <si>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</si>
  <si>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</si>
  <si>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</si>
  <si>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</si>
  <si>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</si>
  <si>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</si>
  <si>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</si>
  <si>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</si>
  <si>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</si>
  <si>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</si>
  <si>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</si>
  <si>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</si>
  <si>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</si>
  <si>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</si>
  <si>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</si>
  <si>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</si>
  <si>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</si>
  <si>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</si>
  <si>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</si>
  <si>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</si>
  <si>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</si>
  <si>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</si>
  <si>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</si>
  <si>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</si>
  <si>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</si>
  <si>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</si>
  <si>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</si>
  <si>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</si>
  <si>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</si>
  <si>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</si>
  <si>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</si>
  <si>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</si>
  <si>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</si>
  <si>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</si>
  <si>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</si>
  <si>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</si>
  <si>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</si>
  <si>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</si>
  <si>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</si>
  <si>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</si>
  <si>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</si>
  <si>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</si>
  <si>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</si>
  <si>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</si>
  <si>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</si>
  <si>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</si>
  <si>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</si>
  <si>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</si>
  <si>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</si>
  <si>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</si>
  <si>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</si>
  <si>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</si>
  <si>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</si>
  <si>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</si>
  <si>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</si>
  <si>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</si>
  <si>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</si>
  <si>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</si>
  <si>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</si>
  <si>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</si>
  <si>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</si>
  <si>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</si>
  <si>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</si>
  <si>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</si>
  <si>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</si>
  <si>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</si>
  <si>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</si>
  <si>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</si>
  <si>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</si>
  <si>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</si>
  <si>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</si>
  <si>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</si>
  <si>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</si>
  <si>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</si>
  <si>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</si>
  <si>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</si>
  <si>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</si>
  <si>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</si>
  <si>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</si>
  <si>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</si>
  <si>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</si>
  <si>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</si>
  <si>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</si>
  <si>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</si>
  <si>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</si>
  <si>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</si>
  <si>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</si>
  <si>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</si>
  <si>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</si>
  <si>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</si>
  <si>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</si>
  <si>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</si>
  <si>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</si>
  <si>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</si>
  <si>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</si>
  <si>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</si>
  <si>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</si>
  <si>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</si>
  <si>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</si>
  <si>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</si>
  <si>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</si>
  <si>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</si>
  <si>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</si>
  <si>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</si>
  <si>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</si>
  <si>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</si>
  <si>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</si>
  <si>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</si>
  <si>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</si>
  <si>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</si>
  <si>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</si>
  <si>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</si>
  <si>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</si>
  <si>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</si>
  <si>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</si>
  <si>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</si>
  <si>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</si>
  <si>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</si>
  <si>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</si>
  <si>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</si>
  <si>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</si>
  <si>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</si>
  <si>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</si>
  <si>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</si>
  <si>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</si>
  <si>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</si>
  <si>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</si>
  <si>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</si>
  <si>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</si>
  <si>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</si>
  <si>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</si>
  <si>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</si>
  <si>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</si>
  <si>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</si>
  <si>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</si>
  <si>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</si>
  <si>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</si>
  <si>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</si>
  <si>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</si>
  <si>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</si>
  <si>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</si>
  <si>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</si>
  <si>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</si>
  <si>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</si>
  <si>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</si>
  <si>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</si>
  <si>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</si>
  <si>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</si>
  <si>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</si>
  <si>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</si>
  <si>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</si>
  <si>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</si>
  <si>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</si>
  <si>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</si>
  <si>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</si>
  <si>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</si>
  <si>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</si>
  <si>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</si>
  <si>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</si>
  <si>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</si>
  <si>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</si>
  <si>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</si>
  <si>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</si>
  <si>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</si>
  <si>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</si>
  <si>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</si>
  <si>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</si>
  <si>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</si>
  <si>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</si>
  <si>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</si>
  <si>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</si>
  <si>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</si>
  <si>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</si>
  <si>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</si>
  <si>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</si>
  <si>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</si>
  <si>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</si>
  <si>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</si>
  <si>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</si>
  <si>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</si>
  <si>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</si>
  <si>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</si>
  <si>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</si>
  <si>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</si>
  <si>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</si>
  <si>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</si>
  <si>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</si>
  <si>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</si>
  <si>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</si>
  <si>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</si>
  <si>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</si>
  <si>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</si>
  <si>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</si>
  <si>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</si>
  <si>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</si>
  <si>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</si>
  <si>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</si>
  <si>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</si>
  <si>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</si>
  <si>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</si>
  <si>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</si>
  <si>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</si>
  <si>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</si>
  <si>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</si>
  <si>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</si>
  <si>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</si>
  <si>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</si>
  <si>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</si>
  <si>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</si>
  <si>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</si>
  <si>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</si>
  <si>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</si>
  <si>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</si>
  <si>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</si>
  <si>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</si>
  <si>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</si>
  <si>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</si>
  <si>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</si>
  <si>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</si>
  <si>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</si>
  <si>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</si>
  <si>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</si>
  <si>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</si>
  <si>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</si>
  <si>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</si>
  <si>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</si>
  <si>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</si>
  <si>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</si>
  <si>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</si>
  <si>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</si>
  <si>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</si>
  <si>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</si>
  <si>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</si>
  <si>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</si>
  <si>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</si>
  <si>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</si>
  <si>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</si>
  <si>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</si>
  <si>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</si>
  <si>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</si>
  <si>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</si>
  <si>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</si>
  <si>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</si>
  <si>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</si>
  <si>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</si>
  <si>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</si>
  <si>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</si>
  <si>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</si>
  <si>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</si>
  <si>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</si>
  <si>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</si>
  <si>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</si>
  <si>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</si>
  <si>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</si>
  <si>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</si>
  <si>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</si>
  <si>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</si>
  <si>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</si>
  <si>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</si>
  <si>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</si>
  <si>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</si>
  <si>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</si>
  <si>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</si>
  <si>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</si>
  <si>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</si>
  <si>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</si>
  <si>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</si>
  <si>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</si>
  <si>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</si>
  <si>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</si>
  <si>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</si>
  <si>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</si>
  <si>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</si>
  <si>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</si>
  <si>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</si>
  <si>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</si>
  <si>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</si>
  <si>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</si>
  <si>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</si>
  <si>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</si>
  <si>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</si>
  <si>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</si>
  <si>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</si>
  <si>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</si>
  <si>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</si>
  <si>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</si>
  <si>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</si>
  <si>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</si>
  <si>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</si>
  <si>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</si>
  <si>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</si>
  <si>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</si>
  <si>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</si>
  <si>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</si>
  <si>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</si>
  <si>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</si>
  <si>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</si>
  <si>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</si>
  <si>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</si>
  <si>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</si>
  <si>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</si>
  <si>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</si>
  <si>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</si>
  <si>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</si>
  <si>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</si>
  <si>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</si>
  <si>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</si>
  <si>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</si>
  <si>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</si>
  <si>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</si>
  <si>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</si>
  <si>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</si>
  <si>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</si>
  <si>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</si>
  <si>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</si>
  <si>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</si>
  <si>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</si>
  <si>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</si>
  <si>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</si>
  <si>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</si>
  <si>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</si>
  <si>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</si>
  <si>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</si>
  <si>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</si>
  <si>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</si>
  <si>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</si>
  <si>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</si>
  <si>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</si>
  <si>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</si>
  <si>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</si>
  <si>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</si>
  <si>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</si>
  <si>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</si>
  <si>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</si>
  <si>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</si>
  <si>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</si>
  <si>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</si>
  <si>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</si>
  <si>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</si>
  <si>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</si>
  <si>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</si>
  <si>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</si>
  <si>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</si>
  <si>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</si>
  <si>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</si>
  <si>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</si>
  <si>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</si>
  <si>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</si>
  <si>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</si>
  <si>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</si>
  <si>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</si>
  <si>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</si>
  <si>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</si>
  <si>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</si>
  <si>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</si>
  <si>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</si>
  <si>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</si>
  <si>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</si>
  <si>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</si>
  <si>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</si>
  <si>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</si>
  <si>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</si>
  <si>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</si>
  <si>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</si>
  <si>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</si>
  <si>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</si>
  <si>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</si>
  <si>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</si>
  <si>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</si>
  <si>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</si>
  <si>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</si>
  <si>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</si>
  <si>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</si>
  <si>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</si>
  <si>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</si>
  <si>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</si>
  <si>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</si>
  <si>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</si>
  <si>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</si>
  <si>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</si>
  <si>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</si>
  <si>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</si>
  <si>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</si>
  <si>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</si>
  <si>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</si>
  <si>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</si>
  <si>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</si>
  <si>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</si>
  <si>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</si>
  <si>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</si>
  <si>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</si>
  <si>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</si>
  <si>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</si>
  <si>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</si>
  <si>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</si>
  <si>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</si>
  <si>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</si>
  <si>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</si>
  <si>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</si>
  <si>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</si>
  <si>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</si>
  <si>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</si>
  <si>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</si>
  <si>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</si>
  <si>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</si>
  <si>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</si>
  <si>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</si>
  <si>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</si>
  <si>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</si>
  <si>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</si>
  <si>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</si>
  <si>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</si>
  <si>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</si>
  <si>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</si>
  <si>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</si>
  <si>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</si>
  <si>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</si>
  <si>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</si>
  <si>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</si>
  <si>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</si>
  <si>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</si>
  <si>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</si>
  <si>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</si>
  <si>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</si>
  <si>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</si>
  <si>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</si>
  <si>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</si>
  <si>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</si>
  <si>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</si>
  <si>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</si>
  <si>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</si>
  <si>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</si>
  <si>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</si>
  <si>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</si>
  <si>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</si>
  <si>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</si>
  <si>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</si>
  <si>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</si>
  <si>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</si>
  <si>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</si>
  <si>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</si>
  <si>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</si>
  <si>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</si>
  <si>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</si>
  <si>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</si>
  <si>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</si>
  <si>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</si>
  <si>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</si>
  <si>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</si>
  <si>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</si>
  <si>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</si>
  <si>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</si>
  <si>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</si>
  <si>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</si>
  <si>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</si>
  <si>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</si>
  <si>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</si>
  <si>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</si>
  <si>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</si>
  <si>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</si>
  <si>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</si>
  <si>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</si>
  <si>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</si>
  <si>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</si>
  <si>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</si>
  <si>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</si>
  <si>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</si>
  <si>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</si>
  <si>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</si>
  <si>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</si>
  <si>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</si>
  <si>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</si>
  <si>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</si>
  <si>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</si>
  <si>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</si>
  <si>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</si>
  <si>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</si>
  <si>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</si>
  <si>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</si>
  <si>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</si>
  <si>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</si>
  <si>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</si>
  <si>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</si>
  <si>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</si>
  <si>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</si>
  <si>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</si>
  <si>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</si>
  <si>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</si>
  <si>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</si>
  <si>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</si>
  <si>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</si>
  <si>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</si>
  <si>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</si>
  <si>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</si>
  <si>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</si>
  <si>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</si>
  <si>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</si>
  <si>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</si>
  <si>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</si>
  <si>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</si>
  <si>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</si>
  <si>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</si>
  <si>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</si>
  <si>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</si>
  <si>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</si>
  <si>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</si>
  <si>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</si>
  <si>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</si>
  <si>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</si>
  <si>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</si>
  <si>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</si>
  <si>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</si>
  <si>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</si>
  <si>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</si>
  <si>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</si>
  <si>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</si>
  <si>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</si>
  <si>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</si>
  <si>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</si>
  <si>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</si>
  <si>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</si>
  <si>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</si>
  <si>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</si>
  <si>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</si>
  <si>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</si>
  <si>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</si>
  <si>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</si>
  <si>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</si>
  <si>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</si>
  <si>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</si>
  <si>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</si>
  <si>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</si>
  <si>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</si>
  <si>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</si>
  <si>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</si>
  <si>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</si>
  <si>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</si>
  <si>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</si>
  <si>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</si>
  <si>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</si>
  <si>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</si>
  <si>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</si>
  <si>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</si>
  <si>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</si>
  <si>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</si>
  <si>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</si>
  <si>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</si>
  <si>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</si>
  <si>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</si>
  <si>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</si>
  <si>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</si>
  <si>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</si>
  <si>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</si>
  <si>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</si>
  <si>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</si>
  <si>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</si>
  <si>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</si>
  <si>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</si>
  <si>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</si>
  <si>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</si>
  <si>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</si>
  <si>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</si>
  <si>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</si>
  <si>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</si>
  <si>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</si>
  <si>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</si>
  <si>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</si>
  <si>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</si>
  <si>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</si>
  <si>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</si>
  <si>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</si>
  <si>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</si>
  <si>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</si>
  <si>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</si>
  <si>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</si>
  <si>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</si>
  <si>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</si>
  <si>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</si>
  <si>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</si>
  <si>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</si>
  <si>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</si>
  <si>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</si>
  <si>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</si>
  <si>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</si>
  <si>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</si>
  <si>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</si>
  <si>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</si>
  <si>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</si>
  <si>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</si>
  <si>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</si>
  <si>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</si>
  <si>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</si>
  <si>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</si>
  <si>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</si>
  <si>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</si>
  <si>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</si>
  <si>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</si>
  <si>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</si>
  <si>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</si>
  <si>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</si>
  <si>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</si>
  <si>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</si>
  <si>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</si>
  <si>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</si>
  <si>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</si>
  <si>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</si>
  <si>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</si>
  <si>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</si>
  <si>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</si>
  <si>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</si>
  <si>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</si>
  <si>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</si>
  <si>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</si>
  <si>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</si>
  <si>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</si>
  <si>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</si>
  <si>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</si>
  <si>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</si>
  <si>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</si>
  <si>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</si>
  <si>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</si>
  <si>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</si>
  <si>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</si>
  <si>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</si>
  <si>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</si>
  <si>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</si>
  <si>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</si>
  <si>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</si>
  <si>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</si>
  <si>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</si>
  <si>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</si>
  <si>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</si>
  <si>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</si>
  <si>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</si>
  <si>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</si>
  <si>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</si>
  <si>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</si>
  <si>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</si>
  <si>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</si>
  <si>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</si>
  <si>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</si>
  <si>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</si>
  <si>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</si>
  <si>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</si>
  <si>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</si>
  <si>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</si>
  <si>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</si>
  <si>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</si>
  <si>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</si>
  <si>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</si>
  <si>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</si>
  <si>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</si>
  <si>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</si>
  <si>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</si>
  <si>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</si>
  <si>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</si>
  <si>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</si>
  <si>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</si>
  <si>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</si>
  <si>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</si>
  <si>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</si>
  <si>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</si>
  <si>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</si>
  <si>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</si>
  <si>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</si>
  <si>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</si>
  <si>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</si>
  <si>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</si>
  <si>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</si>
  <si>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</si>
  <si>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</si>
  <si>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</si>
  <si>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</si>
  <si>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</si>
  <si>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</si>
  <si>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</si>
  <si>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</si>
  <si>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</si>
  <si>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</si>
  <si>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</si>
  <si>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</si>
  <si>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</si>
  <si>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</si>
  <si>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</si>
  <si>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</si>
  <si>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</si>
  <si>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</si>
  <si>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</si>
  <si>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</si>
  <si>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</si>
  <si>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</si>
  <si>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</si>
  <si>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</si>
  <si>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</si>
  <si>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</si>
  <si>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</si>
  <si>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</si>
  <si>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</si>
  <si>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</si>
  <si>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</si>
  <si>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</si>
  <si>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</si>
  <si>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</si>
  <si>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</si>
  <si>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</si>
  <si>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</si>
  <si>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</si>
  <si>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</si>
  <si>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</si>
  <si>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</si>
  <si>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</si>
  <si>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</si>
  <si>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</si>
  <si>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</si>
  <si>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</si>
  <si>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</si>
  <si>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</si>
  <si>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</si>
  <si>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</si>
  <si>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</si>
  <si>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</si>
  <si>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</si>
  <si>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</si>
  <si>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</si>
  <si>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</si>
  <si>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</si>
  <si>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</si>
  <si>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</si>
  <si>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</si>
  <si>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</si>
  <si>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</si>
  <si>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</si>
  <si>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</si>
  <si>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</si>
  <si>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</si>
  <si>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</si>
  <si>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</si>
  <si>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</si>
  <si>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</si>
  <si>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</si>
  <si>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</si>
  <si>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</si>
  <si>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</si>
  <si>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</si>
  <si>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</si>
  <si>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</si>
  <si>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</si>
  <si>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</si>
  <si>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</si>
  <si>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</si>
  <si>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</si>
  <si>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</si>
  <si>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</si>
  <si>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</si>
  <si>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</si>
  <si>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</si>
  <si>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</si>
  <si>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</si>
  <si>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</si>
  <si>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</si>
  <si>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</si>
  <si>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</si>
  <si>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</si>
  <si>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</si>
  <si>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</si>
  <si>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</si>
  <si>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</si>
  <si>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</si>
  <si>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</si>
  <si>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</si>
  <si>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</si>
  <si>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</si>
  <si>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</si>
  <si>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</si>
  <si>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</si>
  <si>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</si>
  <si>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</si>
  <si>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</si>
  <si>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</si>
  <si>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</si>
  <si>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</si>
  <si>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</si>
  <si>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</si>
  <si>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</si>
  <si>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</si>
  <si>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</si>
  <si>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</si>
  <si>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</si>
  <si>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</si>
  <si>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</si>
  <si>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</si>
  <si>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</si>
  <si>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</si>
  <si>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</si>
  <si>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</si>
  <si>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</si>
  <si>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</si>
  <si>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</si>
  <si>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</si>
  <si>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</si>
  <si>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</si>
  <si>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</si>
  <si>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</si>
  <si>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</si>
  <si>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</si>
  <si>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</si>
  <si>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</si>
  <si>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</si>
  <si>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</si>
  <si>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</si>
  <si>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</si>
  <si>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</si>
  <si>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</si>
  <si>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</si>
  <si>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</si>
  <si>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</si>
  <si>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</si>
  <si>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</si>
  <si>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</si>
  <si>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</si>
  <si>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</si>
  <si>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</si>
  <si>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</si>
  <si>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</si>
  <si>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</si>
  <si>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</si>
  <si>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</si>
  <si>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</si>
  <si>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</si>
  <si>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</si>
  <si>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</si>
  <si>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</si>
  <si>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</si>
  <si>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</si>
  <si>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</si>
  <si>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</si>
  <si>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</si>
  <si>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</si>
  <si>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</si>
  <si>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</si>
  <si>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</si>
  <si>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</si>
  <si>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</si>
  <si>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</si>
  <si>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</si>
  <si>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</si>
  <si>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</si>
  <si>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</si>
  <si>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</si>
  <si>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</si>
  <si>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</si>
  <si>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</si>
  <si>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</si>
  <si>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</si>
  <si>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</si>
  <si>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</si>
  <si>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</si>
  <si>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</si>
  <si>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</si>
  <si>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</si>
  <si>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</si>
  <si>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</si>
  <si>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</si>
  <si>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</si>
  <si>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</si>
  <si>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</si>
  <si>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</si>
  <si>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</si>
  <si>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</si>
  <si>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</si>
  <si>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</si>
  <si>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</si>
  <si>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</si>
  <si>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</si>
  <si>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</si>
  <si>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</si>
  <si>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</si>
  <si>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</si>
  <si>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</si>
  <si>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</si>
  <si>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</si>
  <si>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</si>
  <si>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</si>
  <si>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</si>
  <si>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</si>
  <si>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</si>
  <si>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</si>
  <si>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</si>
  <si>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</si>
  <si>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</si>
  <si>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</si>
  <si>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</si>
  <si>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</si>
  <si>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</si>
  <si>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</si>
  <si>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</si>
  <si>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</si>
  <si>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</si>
  <si>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</si>
  <si>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</si>
  <si>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</si>
  <si>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</si>
  <si>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</si>
  <si>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</si>
  <si>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</si>
  <si>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</si>
  <si>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</si>
  <si>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</si>
  <si>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</si>
  <si>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</si>
  <si>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</si>
  <si>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</si>
  <si>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</si>
  <si>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</si>
  <si>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</si>
  <si>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</si>
  <si>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</si>
  <si>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</si>
  <si>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</si>
  <si>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</si>
  <si>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</si>
  <si>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</si>
  <si>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</si>
  <si>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</si>
  <si>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</si>
  <si>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</si>
  <si>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</si>
  <si>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</si>
  <si>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</si>
  <si>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</si>
  <si>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</si>
  <si>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</si>
  <si>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</si>
  <si>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</si>
  <si>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</si>
  <si>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</si>
  <si>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</si>
  <si>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</si>
  <si>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</si>
  <si>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</si>
  <si>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</si>
  <si>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</si>
  <si>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</si>
  <si>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</si>
  <si>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</si>
  <si>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</si>
  <si>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</si>
  <si>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</si>
  <si>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</si>
  <si>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</si>
  <si>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</si>
  <si>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</si>
  <si>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</si>
  <si>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</si>
  <si>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</si>
  <si>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</si>
  <si>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</si>
  <si>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</si>
  <si>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</si>
  <si>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</si>
  <si>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</si>
  <si>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</si>
  <si>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</si>
  <si>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</si>
  <si>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</si>
  <si>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</si>
  <si>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</si>
  <si>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</si>
  <si>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</si>
  <si>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</si>
  <si>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</si>
  <si>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</si>
  <si>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</si>
  <si>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</si>
  <si>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</si>
  <si>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</si>
  <si>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</si>
  <si>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</si>
  <si>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</si>
  <si>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</si>
  <si>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</si>
  <si>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</si>
  <si>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</si>
  <si>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</si>
  <si>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</si>
  <si>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</si>
  <si>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</si>
  <si>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</si>
  <si>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</si>
  <si>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</si>
  <si>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</si>
  <si>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</si>
  <si>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</si>
  <si>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</si>
  <si>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</si>
  <si>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</si>
  <si>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</si>
  <si>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</si>
  <si>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</si>
  <si>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</si>
  <si>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</si>
  <si>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</si>
  <si>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</si>
  <si>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</si>
  <si>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</si>
  <si>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</si>
  <si>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</si>
  <si>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</si>
  <si>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</si>
  <si>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</si>
  <si>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</si>
  <si>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</si>
  <si>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</si>
  <si>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</si>
  <si>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</si>
  <si>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</si>
  <si>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</si>
  <si>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</si>
  <si>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</si>
  <si>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</si>
  <si>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</si>
  <si>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</si>
  <si>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</si>
  <si>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</si>
  <si>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</si>
  <si>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</si>
  <si>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</si>
  <si>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</si>
  <si>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</si>
  <si>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</si>
  <si>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</si>
  <si>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</si>
  <si>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</si>
  <si>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</si>
  <si>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</si>
  <si>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</si>
  <si>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</si>
  <si>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</si>
  <si>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</si>
  <si>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</si>
  <si>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</si>
  <si>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</si>
  <si>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</si>
  <si>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</si>
  <si>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</si>
  <si>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</si>
  <si>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</si>
  <si>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</si>
  <si>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</si>
  <si>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</si>
  <si>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</si>
  <si>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</si>
  <si>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</si>
  <si>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</si>
  <si>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</si>
  <si>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</si>
  <si>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</si>
  <si>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</si>
  <si>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</si>
  <si>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</si>
  <si>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</si>
  <si>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</si>
  <si>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</si>
  <si>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</si>
  <si>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</si>
  <si>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</si>
  <si>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</si>
  <si>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</si>
  <si>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</si>
  <si>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</si>
  <si>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</si>
  <si>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</si>
  <si>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</si>
  <si>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</si>
  <si>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</si>
  <si>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</si>
  <si>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</si>
  <si>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</si>
  <si>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</si>
  <si>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</si>
  <si>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</si>
  <si>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</si>
  <si>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</si>
  <si>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</si>
  <si>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</si>
  <si>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</si>
  <si>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</si>
  <si>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</si>
  <si>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</si>
  <si>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</si>
  <si>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</si>
  <si>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</si>
  <si>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</si>
  <si>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</si>
  <si>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</si>
  <si>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</si>
  <si>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</si>
  <si>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</si>
  <si>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</si>
  <si>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</si>
  <si>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</si>
  <si>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</si>
  <si>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</si>
  <si>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</si>
  <si>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</si>
  <si>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</si>
  <si>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</si>
  <si>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</si>
  <si>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</si>
  <si>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</si>
  <si>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</si>
  <si>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</si>
  <si>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</si>
  <si>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</si>
  <si>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</si>
  <si>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</si>
  <si>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</si>
  <si>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</si>
  <si>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</si>
  <si>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</si>
  <si>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</si>
  <si>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</si>
  <si>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</si>
  <si>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</si>
  <si>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</si>
  <si>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</si>
  <si>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</si>
  <si>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</si>
  <si>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</si>
  <si>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</si>
  <si>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</si>
  <si>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</si>
  <si>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</si>
  <si>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</si>
  <si>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</si>
  <si>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</si>
  <si>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</si>
  <si>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</si>
  <si>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</si>
  <si>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</si>
  <si>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</si>
  <si>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</si>
  <si>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</si>
  <si>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</si>
  <si>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</si>
  <si>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</si>
  <si>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</si>
  <si>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</si>
  <si>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</si>
  <si>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</si>
  <si>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</si>
  <si>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</si>
  <si>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</si>
  <si>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</si>
  <si>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</si>
  <si>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</si>
  <si>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</si>
  <si>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</si>
  <si>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</si>
  <si>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</si>
  <si>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</si>
  <si>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</si>
  <si>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</si>
  <si>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</si>
  <si>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</si>
  <si>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</si>
  <si>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</si>
  <si>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</si>
  <si>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</si>
  <si>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</si>
  <si>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</si>
  <si>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</si>
  <si>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</si>
  <si>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</si>
  <si>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</si>
  <si>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</si>
  <si>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</si>
  <si>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</si>
  <si>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</si>
  <si>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</si>
  <si>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</si>
  <si>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</si>
  <si>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</si>
  <si>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</si>
  <si>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</si>
  <si>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</si>
  <si>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</si>
  <si>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</si>
  <si>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</si>
  <si>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</si>
  <si>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</si>
  <si>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</si>
  <si>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</si>
  <si>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</si>
  <si>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</si>
  <si>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</si>
  <si>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</si>
  <si>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</si>
  <si>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</si>
  <si>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</si>
  <si>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</si>
  <si>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</si>
  <si>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</si>
  <si>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</si>
  <si>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</si>
  <si>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</si>
  <si>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</si>
  <si>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</si>
  <si>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</si>
  <si>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</si>
  <si>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</si>
  <si>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</si>
  <si>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</si>
  <si>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</si>
  <si>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</si>
  <si>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</si>
  <si>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</si>
  <si>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</si>
  <si>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</si>
  <si>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</si>
  <si>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</si>
  <si>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</si>
  <si>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</si>
  <si>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</si>
  <si>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</si>
  <si>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</si>
  <si>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</si>
  <si>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</si>
  <si>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</si>
  <si>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</si>
  <si>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</si>
  <si>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</si>
  <si>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</si>
  <si>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</si>
  <si>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</si>
  <si>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</si>
  <si>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</si>
  <si>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</si>
  <si>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</si>
  <si>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</si>
  <si>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</si>
  <si>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</si>
  <si>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</si>
  <si>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</si>
  <si>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</si>
  <si>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</si>
  <si>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</si>
  <si>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</si>
  <si>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</si>
  <si>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</si>
  <si>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</si>
  <si>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</si>
  <si>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</si>
  <si>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</si>
  <si>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</si>
  <si>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</si>
  <si>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</si>
  <si>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</si>
  <si>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</si>
  <si>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</si>
  <si>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</si>
  <si>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</si>
  <si>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</si>
  <si>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</si>
  <si>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</si>
  <si>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</si>
  <si>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</si>
  <si>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</si>
  <si>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</si>
  <si>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</si>
  <si>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</si>
  <si>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</si>
  <si>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</si>
  <si>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</si>
  <si>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</si>
  <si>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</si>
  <si>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</si>
  <si>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</si>
  <si>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</si>
  <si>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</si>
  <si>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</si>
  <si>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</si>
  <si>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</si>
  <si>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</si>
  <si>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</si>
  <si>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</si>
  <si>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</si>
  <si>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</si>
  <si>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</si>
  <si>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</si>
  <si>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</si>
  <si>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</si>
  <si>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</si>
  <si>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</si>
  <si>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</si>
  <si>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</si>
  <si>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</si>
  <si>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</si>
  <si>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</si>
  <si>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</si>
  <si>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</si>
  <si>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</si>
  <si>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</si>
  <si>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</si>
  <si>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</si>
  <si>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</si>
  <si>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</si>
  <si>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</si>
  <si>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</si>
  <si>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</si>
  <si>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</si>
  <si>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</si>
  <si>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</si>
  <si>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</si>
  <si>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</si>
  <si>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</si>
  <si>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</si>
  <si>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</si>
  <si>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</si>
  <si>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</si>
  <si>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</si>
  <si>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</si>
  <si>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</si>
  <si>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</si>
  <si>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</si>
  <si>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</si>
  <si>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</si>
  <si>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</si>
  <si>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</si>
  <si>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</si>
  <si>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</si>
  <si>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</si>
  <si>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</si>
  <si>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</si>
  <si>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</si>
  <si>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</si>
  <si>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</si>
  <si>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</si>
  <si>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</si>
  <si>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</si>
  <si>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</si>
  <si>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</si>
  <si>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</si>
  <si>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</si>
  <si>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</si>
  <si>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</si>
  <si>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</si>
  <si>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</si>
  <si>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</si>
  <si>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</si>
  <si>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</si>
  <si>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</si>
  <si>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</si>
  <si>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</si>
  <si>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</si>
  <si>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</si>
  <si>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</si>
  <si>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</si>
  <si>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</si>
  <si>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</si>
  <si>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</si>
  <si>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</si>
  <si>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</si>
  <si>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</si>
  <si>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</si>
  <si>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</si>
  <si>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</si>
  <si>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</si>
  <si>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</si>
  <si>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</si>
  <si>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</si>
  <si>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</si>
  <si>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</si>
  <si>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</si>
  <si>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</si>
  <si>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</si>
  <si>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</si>
  <si>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</si>
  <si>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</si>
  <si>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</si>
  <si>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</si>
  <si>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</si>
  <si>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</si>
  <si>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</si>
  <si>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</si>
  <si>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</si>
  <si>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</si>
  <si>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</si>
  <si>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</si>
  <si>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</si>
  <si>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</si>
  <si>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</si>
  <si>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</si>
  <si>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</si>
  <si>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</si>
  <si>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</si>
  <si>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</si>
  <si>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</si>
  <si>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</si>
  <si>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</si>
  <si>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</si>
  <si>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</si>
  <si>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</si>
  <si>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</si>
  <si>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</si>
  <si>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</si>
  <si>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</si>
  <si>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</si>
  <si>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</si>
  <si>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</si>
  <si>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</si>
  <si>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</si>
  <si>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</si>
  <si>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</si>
  <si>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</si>
  <si>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</si>
  <si>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</si>
  <si>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</si>
  <si>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</si>
  <si>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</si>
  <si>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</si>
  <si>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</si>
  <si>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</si>
  <si>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</si>
  <si>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</si>
  <si>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</si>
  <si>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</si>
  <si>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</si>
  <si>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</si>
  <si>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</si>
  <si>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</si>
  <si>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</si>
  <si>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</si>
  <si>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</si>
  <si>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</si>
  <si>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</si>
  <si>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</si>
  <si>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</si>
  <si>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</si>
  <si>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</si>
  <si>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</si>
  <si>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</si>
  <si>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</si>
  <si>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</si>
  <si>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</si>
  <si>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</si>
  <si>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</si>
  <si>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</si>
  <si>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</si>
  <si>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</si>
  <si>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</si>
  <si>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</si>
  <si>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</si>
  <si>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</si>
  <si>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</si>
  <si>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</si>
  <si>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</si>
  <si>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</si>
  <si>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</si>
  <si>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</si>
  <si>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</si>
  <si>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</si>
  <si>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</si>
  <si>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</si>
  <si>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</si>
  <si>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</si>
  <si>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</si>
  <si>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</si>
  <si>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</si>
  <si>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</si>
  <si>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</si>
  <si>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</si>
  <si>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</si>
  <si>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</si>
  <si>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</si>
  <si>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</si>
  <si>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</si>
  <si>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</si>
  <si>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</si>
  <si>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</si>
  <si>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</si>
  <si>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</si>
  <si>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</si>
  <si>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</si>
  <si>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</si>
  <si>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</si>
  <si>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</si>
  <si>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</si>
  <si>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</si>
  <si>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</si>
  <si>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</si>
  <si>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</si>
  <si>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</si>
  <si>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</si>
  <si>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</si>
  <si>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</si>
  <si>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</si>
  <si>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</si>
  <si>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</si>
  <si>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</si>
  <si>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</si>
  <si>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</si>
  <si>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</si>
  <si>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</si>
  <si>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</si>
  <si>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</si>
  <si>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</si>
  <si>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</si>
  <si>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</si>
  <si>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</si>
  <si>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</si>
  <si>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</si>
  <si>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</si>
  <si>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</si>
  <si>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</si>
  <si>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</si>
  <si>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</si>
  <si>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</si>
  <si>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</si>
  <si>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</si>
  <si>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</si>
  <si>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</si>
  <si>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</si>
  <si>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</si>
  <si>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</si>
  <si>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</si>
  <si>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</si>
  <si>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</si>
  <si>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</si>
  <si>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</si>
  <si>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</si>
  <si>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</si>
  <si>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</si>
  <si>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</si>
  <si>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</si>
  <si>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</si>
  <si>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</si>
  <si>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</si>
  <si>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</si>
  <si>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</si>
  <si>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</si>
  <si>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</si>
  <si>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</si>
  <si>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</si>
  <si>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</si>
  <si>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</si>
  <si>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</si>
  <si>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</si>
  <si>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</si>
  <si>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</si>
  <si>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</si>
  <si>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</si>
  <si>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</si>
  <si>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</si>
  <si>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</si>
  <si>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</si>
  <si>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</si>
  <si>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</si>
  <si>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</si>
  <si>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</si>
  <si>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</si>
  <si>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</si>
  <si>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</si>
  <si>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</si>
  <si>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</si>
  <si>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</si>
  <si>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</si>
  <si>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</si>
  <si>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</si>
  <si>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</si>
  <si>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</si>
  <si>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</si>
  <si>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</si>
  <si>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</si>
  <si>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</si>
  <si>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</si>
  <si>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</si>
  <si>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</si>
  <si>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</si>
  <si>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</si>
  <si>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</si>
  <si>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</si>
  <si>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</si>
  <si>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</si>
  <si>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</si>
  <si>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</si>
  <si>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</si>
  <si>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</si>
  <si>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</si>
  <si>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</si>
  <si>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</si>
  <si>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</si>
  <si>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</si>
  <si>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</si>
  <si>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</si>
  <si>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</si>
  <si>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</si>
  <si>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</si>
  <si>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</si>
  <si>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</si>
  <si>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</si>
  <si>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</si>
  <si>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</si>
  <si>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</si>
  <si>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</si>
  <si>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</si>
  <si>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</si>
  <si>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</si>
  <si>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</si>
  <si>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</si>
  <si>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</si>
  <si>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</si>
  <si>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</si>
  <si>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</si>
  <si>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</si>
  <si>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</si>
  <si>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</si>
  <si>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</si>
  <si>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</si>
  <si>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</si>
  <si>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</si>
  <si>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</si>
  <si>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</si>
  <si>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</si>
  <si>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</si>
  <si>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</si>
  <si>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</si>
  <si>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</si>
  <si>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</si>
  <si>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</si>
  <si>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</si>
  <si>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</si>
  <si>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</si>
  <si>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</si>
  <si>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</si>
  <si>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</si>
  <si>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</si>
  <si>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</si>
  <si>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</si>
  <si>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</si>
  <si>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</si>
  <si>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</si>
  <si>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</si>
  <si>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</si>
  <si>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</si>
  <si>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</si>
  <si>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</si>
  <si>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</si>
  <si>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</si>
  <si>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</si>
  <si>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</si>
  <si>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</si>
  <si>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</si>
  <si>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</si>
  <si>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</si>
  <si>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</si>
  <si>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</si>
  <si>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</si>
  <si>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</si>
  <si>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</si>
  <si>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</si>
  <si>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</si>
  <si>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</si>
  <si>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</si>
  <si>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</si>
  <si>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</si>
  <si>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</si>
  <si>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</si>
  <si>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</si>
  <si>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</si>
  <si>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</si>
  <si>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</si>
  <si>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</si>
  <si>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</si>
  <si>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</si>
  <si>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</si>
  <si>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</si>
  <si>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</si>
  <si>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</si>
  <si>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</si>
  <si>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</si>
  <si>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</si>
  <si>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</si>
  <si>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</si>
  <si>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</si>
  <si>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</si>
  <si>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</si>
  <si>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</si>
  <si>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</si>
  <si>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</si>
  <si>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</si>
  <si>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</si>
  <si>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</si>
  <si>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</si>
  <si>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</si>
  <si>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</si>
  <si>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</si>
  <si>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</si>
  <si>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</si>
  <si>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</si>
  <si>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</si>
  <si>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</si>
  <si>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</si>
  <si>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</si>
  <si>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</si>
  <si>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</si>
  <si>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</si>
  <si>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</si>
  <si>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</si>
  <si>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</si>
  <si>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</si>
  <si>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</si>
  <si>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</si>
  <si>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</si>
  <si>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</si>
  <si>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</si>
  <si>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</si>
  <si>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</si>
  <si>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</si>
  <si>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</si>
  <si>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</si>
  <si>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</si>
  <si>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</si>
  <si>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</si>
  <si>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</si>
  <si>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</si>
  <si>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</si>
  <si>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</si>
  <si>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</si>
  <si>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</si>
  <si>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</si>
  <si>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</si>
  <si>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</si>
  <si>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</si>
  <si>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</si>
  <si>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</si>
  <si>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</si>
  <si>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</si>
  <si>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</si>
  <si>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</si>
  <si>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</si>
  <si>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</si>
  <si>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</si>
  <si>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</si>
  <si>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</si>
  <si>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</si>
  <si>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</si>
  <si>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</si>
  <si>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</si>
  <si>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</si>
  <si>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</si>
  <si>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</si>
  <si>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</si>
  <si>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</si>
  <si>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</si>
  <si>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</si>
  <si>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</si>
  <si>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</si>
  <si>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</si>
  <si>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</si>
  <si>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</si>
  <si>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</si>
  <si>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</si>
  <si>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</si>
  <si>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</si>
  <si>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</si>
  <si>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</si>
  <si>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</si>
  <si>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</si>
  <si>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</si>
  <si>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</si>
  <si>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</si>
  <si>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</si>
  <si>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</si>
  <si>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</si>
  <si>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</si>
  <si>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</si>
  <si>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</si>
  <si>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</si>
  <si>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</si>
  <si>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</si>
  <si>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</si>
  <si>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</si>
  <si>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</si>
  <si>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</si>
  <si>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</si>
  <si>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</si>
  <si>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</si>
  <si>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</si>
  <si>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</si>
  <si>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</si>
  <si>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</si>
  <si>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</si>
  <si>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</si>
  <si>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</si>
  <si>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</si>
  <si>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</si>
  <si>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</si>
  <si>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</si>
  <si>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</si>
  <si>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</si>
  <si>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</si>
  <si>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</si>
  <si>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</si>
  <si>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</si>
  <si>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</si>
  <si>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</si>
  <si>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</si>
  <si>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</si>
  <si>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</si>
  <si>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</si>
  <si>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</si>
  <si>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</si>
  <si>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</si>
  <si>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</si>
  <si>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</si>
  <si>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</si>
  <si>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</si>
  <si>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</si>
  <si>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</si>
  <si>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</si>
  <si>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</si>
  <si>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</si>
  <si>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</si>
  <si>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</si>
  <si>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</si>
  <si>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</si>
  <si>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</si>
  <si>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</si>
  <si>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</si>
  <si>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</si>
  <si>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</si>
  <si>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</si>
  <si>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</si>
  <si>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</si>
  <si>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</si>
  <si>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</si>
  <si>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</si>
  <si>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</si>
  <si>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</si>
  <si>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</si>
  <si>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</si>
  <si>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</si>
  <si>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</si>
  <si>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</si>
  <si>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</si>
  <si>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</si>
  <si>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</si>
  <si>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</si>
  <si>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</si>
  <si>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</si>
  <si>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</si>
  <si>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</si>
  <si>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</si>
  <si>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</si>
  <si>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</si>
  <si>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</si>
  <si>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</si>
  <si>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</si>
  <si>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</si>
  <si>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</si>
  <si>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</si>
  <si>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</si>
  <si>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</si>
  <si>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</si>
  <si>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</si>
  <si>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</si>
  <si>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</si>
  <si>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</si>
  <si>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</si>
  <si>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</si>
  <si>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</si>
  <si>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</si>
  <si>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</si>
  <si>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</si>
  <si>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</si>
  <si>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</si>
  <si>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</si>
  <si>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</si>
  <si>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</si>
  <si>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</si>
  <si>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</si>
  <si>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</si>
  <si>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</si>
  <si>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</si>
  <si>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</si>
  <si>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</si>
  <si>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</si>
  <si>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</si>
  <si>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</si>
  <si>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</si>
  <si>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</si>
  <si>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</si>
  <si>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</si>
  <si>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</si>
  <si>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</si>
  <si>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</si>
  <si>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</si>
  <si>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</si>
  <si>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</si>
  <si>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</si>
  <si>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</si>
  <si>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</si>
  <si>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</si>
  <si>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</si>
  <si>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</si>
  <si>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</si>
  <si>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</si>
  <si>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</si>
  <si>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</si>
  <si>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</si>
  <si>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</si>
  <si>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</si>
  <si>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</si>
  <si>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</si>
  <si>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</si>
  <si>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</si>
  <si>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</si>
  <si>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</si>
  <si>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</si>
  <si>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</si>
  <si>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</si>
  <si>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</si>
  <si>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</si>
  <si>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</si>
  <si>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</si>
  <si>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</si>
  <si>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</si>
  <si>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</si>
  <si>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</si>
  <si>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</si>
  <si>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</si>
  <si>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</si>
  <si>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</si>
  <si>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</si>
  <si>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</si>
  <si>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</si>
  <si>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</si>
  <si>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</si>
  <si>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</si>
  <si>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</si>
  <si>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</si>
  <si>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</si>
  <si>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</si>
  <si>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</si>
  <si>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</si>
  <si>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</si>
  <si>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</si>
  <si>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</si>
  <si>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</si>
  <si>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</si>
  <si>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</si>
  <si>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</si>
  <si>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</si>
  <si>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</si>
  <si>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</si>
  <si>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</si>
  <si>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</si>
  <si>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</si>
  <si>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</si>
  <si>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</si>
  <si>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</si>
  <si>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</si>
  <si>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</si>
  <si>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</si>
  <si>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</si>
  <si>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</si>
  <si>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</si>
  <si>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</si>
  <si>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</si>
  <si>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</si>
  <si>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</si>
  <si>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</si>
  <si>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</si>
  <si>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</si>
  <si>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</si>
  <si>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</si>
  <si>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</si>
  <si>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</si>
  <si>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</si>
  <si>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</si>
  <si>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</si>
  <si>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</si>
  <si>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</si>
  <si>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</si>
  <si>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</si>
  <si>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</si>
  <si>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</si>
  <si>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</si>
  <si>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</si>
  <si>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</si>
  <si>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</si>
  <si>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</si>
  <si>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</si>
  <si>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</si>
  <si>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</si>
  <si>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</si>
  <si>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</si>
  <si>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</si>
  <si>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</si>
  <si>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</si>
  <si>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</si>
  <si>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</si>
  <si>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</si>
  <si>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</si>
  <si>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</si>
  <si>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</si>
  <si>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</si>
  <si>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</si>
  <si>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</si>
  <si>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</si>
  <si>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</si>
  <si>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</si>
  <si>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</si>
  <si>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</si>
  <si>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</si>
  <si>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</si>
  <si>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</si>
  <si>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</si>
  <si>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</si>
  <si>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</si>
  <si>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</si>
  <si>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</si>
  <si>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</si>
  <si>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</si>
  <si>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</si>
  <si>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</si>
  <si>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</si>
  <si>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</si>
  <si>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</si>
  <si>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</si>
  <si>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</si>
  <si>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</si>
  <si>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</si>
  <si>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</si>
  <si>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</si>
  <si>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</si>
  <si>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</si>
  <si>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</si>
  <si>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</si>
  <si>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</si>
  <si>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</si>
  <si>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</si>
  <si>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</si>
  <si>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</si>
  <si>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</si>
  <si>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</si>
  <si>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</si>
  <si>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</si>
  <si>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</si>
  <si>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</si>
  <si>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</si>
  <si>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</si>
  <si>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</si>
  <si>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</si>
  <si>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</si>
  <si>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</si>
  <si>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</si>
  <si>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</si>
  <si>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</si>
  <si>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</si>
  <si>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</si>
  <si>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</si>
  <si>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</si>
  <si>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</si>
  <si>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</si>
  <si>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</si>
  <si>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</si>
  <si>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</si>
  <si>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</si>
  <si>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</si>
  <si>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</si>
  <si>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</si>
  <si>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</si>
  <si>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</si>
  <si>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</si>
  <si>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</si>
  <si>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</si>
  <si>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</si>
  <si>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</si>
  <si>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</si>
  <si>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</si>
  <si>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</si>
  <si>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</si>
  <si>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</si>
  <si>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</si>
  <si>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</si>
  <si>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</si>
  <si>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</si>
  <si>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</si>
  <si>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</si>
  <si>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</si>
  <si>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</si>
  <si>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</si>
  <si>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</si>
  <si>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</si>
  <si>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</si>
  <si>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</si>
  <si>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</si>
  <si>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</si>
  <si>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</si>
  <si>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</si>
  <si>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</si>
  <si>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</si>
  <si>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</si>
  <si>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</si>
  <si>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</si>
  <si>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</si>
  <si>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</si>
  <si>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</si>
  <si>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</si>
  <si>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</si>
  <si>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</si>
  <si>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</si>
  <si>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</si>
  <si>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</si>
  <si>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</si>
  <si>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</si>
  <si>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</si>
  <si>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</si>
  <si>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</si>
  <si>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</si>
  <si>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</si>
  <si>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</si>
  <si>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</si>
  <si>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</si>
  <si>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</si>
  <si>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</si>
  <si>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</si>
  <si>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</si>
  <si>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</si>
  <si>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</si>
  <si>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</si>
  <si>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</si>
  <si>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</si>
  <si>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</si>
  <si>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</si>
  <si>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</si>
  <si>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</si>
  <si>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</si>
  <si>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</si>
  <si>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</si>
  <si>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</si>
  <si>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</si>
  <si>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</si>
  <si>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</si>
  <si>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</si>
  <si>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</si>
  <si>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</si>
  <si>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</si>
  <si>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</si>
  <si>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</si>
  <si>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</si>
  <si>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</si>
  <si>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</si>
  <si>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</si>
  <si>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</si>
  <si>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</si>
  <si>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</si>
  <si>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</si>
  <si>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</si>
  <si>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</si>
  <si>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</si>
  <si>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</si>
  <si>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</si>
  <si>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</si>
  <si>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</si>
  <si>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</si>
  <si>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</si>
  <si>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</si>
  <si>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</si>
  <si>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</si>
  <si>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</si>
  <si>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</si>
  <si>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</si>
  <si>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</si>
  <si>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</si>
  <si>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</si>
  <si>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</si>
  <si>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</si>
  <si>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</si>
  <si>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</si>
  <si>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</si>
  <si>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</si>
  <si>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</si>
  <si>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</si>
  <si>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</si>
  <si>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</si>
  <si>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</si>
  <si>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</si>
  <si>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</si>
  <si>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</si>
  <si>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</si>
  <si>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</si>
  <si>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</si>
  <si>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</si>
  <si>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</si>
  <si>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</si>
  <si>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</si>
  <si>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</si>
  <si>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</si>
  <si>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</si>
  <si>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</si>
  <si>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</si>
  <si>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</si>
  <si>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</si>
  <si>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</si>
  <si>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</si>
  <si>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</si>
  <si>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</si>
  <si>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</si>
  <si>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</si>
  <si>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</si>
  <si>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</si>
  <si>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</si>
  <si>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</si>
  <si>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</si>
  <si>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</si>
  <si>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</si>
  <si>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</si>
  <si>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</si>
  <si>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</si>
  <si>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</si>
  <si>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</si>
  <si>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</si>
  <si>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</si>
  <si>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</si>
  <si>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</si>
  <si>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</si>
  <si>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</si>
  <si>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</si>
  <si>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</si>
  <si>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</si>
  <si>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</si>
  <si>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</si>
  <si>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</si>
  <si>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</si>
  <si>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</si>
  <si>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</si>
  <si>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</si>
  <si>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</si>
  <si>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</si>
  <si>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</si>
  <si>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</si>
  <si>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</si>
  <si>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</si>
  <si>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</si>
  <si>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</si>
  <si>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</si>
  <si>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</si>
  <si>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</si>
  <si>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</si>
  <si>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</si>
  <si>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</si>
  <si>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</si>
  <si>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</si>
  <si>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</si>
  <si>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</si>
  <si>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</si>
  <si>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</si>
  <si>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</si>
  <si>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</si>
  <si>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</si>
  <si>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</si>
  <si>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</si>
  <si>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</si>
  <si>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</si>
  <si>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</si>
  <si>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</si>
  <si>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</si>
  <si>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</si>
  <si>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</si>
  <si>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</si>
  <si>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</si>
  <si>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</si>
  <si>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</si>
  <si>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</si>
  <si>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</si>
  <si>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</si>
  <si>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</si>
  <si>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</si>
  <si>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</si>
  <si>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</si>
  <si>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</si>
  <si>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</si>
  <si>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</si>
  <si>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</si>
  <si>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</si>
  <si>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</si>
  <si>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</si>
  <si>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</si>
  <si>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</si>
  <si>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</si>
  <si>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</si>
  <si>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</si>
  <si>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</si>
  <si>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</si>
  <si>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</si>
  <si>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</si>
  <si>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</si>
  <si>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</si>
  <si>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</si>
  <si>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</si>
  <si>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</si>
  <si>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</si>
  <si>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</si>
  <si>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</si>
  <si>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</si>
  <si>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</si>
  <si>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</si>
  <si>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</si>
  <si>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</si>
  <si>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</si>
  <si>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</si>
  <si>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</si>
  <si>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</si>
  <si>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</si>
  <si>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</si>
  <si>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</si>
  <si>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</si>
  <si>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</si>
  <si>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</si>
  <si>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</si>
  <si>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</si>
  <si>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</si>
  <si>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</si>
  <si>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</si>
  <si>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</si>
  <si>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</si>
  <si>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</si>
  <si>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</si>
  <si>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</si>
  <si>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</si>
  <si>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</si>
  <si>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</si>
  <si>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</si>
  <si>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</si>
  <si>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</si>
  <si>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</si>
  <si>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</si>
  <si>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</si>
  <si>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</si>
  <si>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</si>
  <si>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</si>
  <si>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</si>
  <si>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</si>
  <si>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</si>
  <si>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</si>
  <si>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</si>
  <si>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</si>
  <si>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</si>
  <si>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</si>
  <si>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</si>
  <si>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</si>
  <si>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</si>
  <si>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</si>
  <si>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</si>
  <si>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</si>
  <si>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</si>
  <si>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</si>
  <si>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</si>
  <si>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</si>
  <si>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</si>
  <si>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</si>
  <si>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</si>
  <si>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</si>
  <si>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</si>
  <si>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</si>
  <si>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</si>
  <si>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</si>
  <si>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</si>
  <si>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</si>
  <si>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</si>
  <si>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</si>
  <si>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</si>
  <si>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</si>
  <si>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</si>
  <si>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</si>
  <si>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</si>
  <si>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</si>
  <si>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</si>
  <si>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</si>
  <si>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</si>
  <si>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</si>
  <si>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</si>
  <si>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</si>
  <si>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</si>
  <si>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</si>
  <si>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</si>
  <si>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</si>
  <si>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</si>
  <si>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</si>
  <si>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</si>
  <si>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</si>
  <si>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</si>
  <si>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</si>
  <si>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</si>
  <si>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</si>
  <si>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</si>
  <si>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</si>
  <si>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</si>
  <si>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</si>
  <si>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</si>
  <si>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</si>
  <si>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</si>
  <si>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</si>
  <si>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</si>
  <si>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</si>
  <si>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</si>
  <si>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</si>
  <si>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</si>
  <si>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</si>
  <si>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</si>
  <si>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</si>
  <si>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</si>
  <si>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</si>
  <si>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</si>
  <si>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</si>
  <si>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</si>
  <si>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</si>
  <si>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</si>
  <si>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</si>
  <si>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</si>
  <si>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</si>
  <si>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</si>
  <si>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</si>
  <si>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</si>
  <si>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</si>
  <si>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</si>
  <si>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</si>
  <si>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</si>
  <si>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</si>
  <si>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</si>
  <si>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</si>
  <si>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</si>
  <si>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</si>
  <si>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</si>
  <si>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</si>
  <si>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</si>
  <si>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</si>
  <si>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</si>
  <si>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</si>
  <si>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</si>
  <si>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</si>
  <si>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</si>
  <si>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</si>
  <si>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</si>
  <si>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</si>
  <si>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</si>
  <si>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</si>
  <si>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</si>
  <si>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</si>
  <si>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</si>
  <si>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</si>
  <si>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</si>
  <si>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</si>
  <si>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</si>
  <si>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</si>
  <si>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</si>
  <si>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</si>
  <si>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</si>
  <si>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</si>
  <si>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</si>
  <si>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</si>
  <si>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</si>
  <si>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</si>
  <si>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</si>
  <si>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</si>
  <si>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</si>
  <si>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</si>
  <si>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</si>
  <si>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</si>
  <si>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</si>
  <si>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</si>
  <si>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</si>
  <si>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</si>
  <si>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</si>
  <si>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</si>
  <si>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</si>
  <si>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</si>
  <si>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</si>
  <si>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</si>
  <si>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</si>
  <si>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</si>
  <si>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</si>
  <si>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</si>
  <si>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</si>
  <si>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</si>
  <si>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</si>
  <si>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</si>
  <si>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</si>
  <si>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</si>
  <si>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</si>
  <si>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</si>
  <si>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</si>
  <si>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</si>
  <si>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</si>
  <si>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</si>
  <si>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</si>
  <si>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</si>
  <si>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</si>
  <si>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</si>
  <si>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</si>
  <si>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</si>
  <si>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</si>
  <si>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</si>
  <si>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</si>
  <si>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</si>
  <si>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</si>
  <si>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</si>
  <si>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</si>
  <si>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</si>
  <si>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</si>
  <si>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</si>
  <si>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</si>
  <si>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</si>
  <si>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</si>
  <si>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</si>
  <si>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</si>
  <si>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</si>
  <si>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</si>
  <si>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</si>
  <si>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</si>
  <si>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</si>
  <si>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</si>
  <si>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</si>
  <si>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</si>
  <si>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</si>
  <si>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</si>
  <si>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</si>
  <si>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</si>
  <si>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</si>
  <si>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</si>
  <si>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</si>
  <si>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</si>
  <si>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</si>
  <si>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</si>
  <si>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</si>
  <si>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</si>
  <si>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</si>
  <si>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</si>
  <si>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</si>
  <si>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</si>
  <si>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</si>
  <si>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</si>
  <si>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</si>
  <si>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</si>
  <si>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</si>
  <si>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</si>
  <si>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</si>
  <si>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</si>
  <si>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</si>
  <si>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</si>
  <si>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</si>
  <si>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</si>
  <si>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</si>
  <si>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</si>
  <si>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</si>
  <si>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</si>
  <si>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</si>
  <si>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</si>
  <si>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</si>
  <si>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</si>
  <si>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</si>
  <si>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</si>
  <si>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</si>
  <si>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</si>
  <si>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</si>
  <si>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</si>
  <si>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</si>
  <si>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</si>
  <si>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</si>
  <si>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</si>
  <si>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</si>
  <si>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</si>
  <si>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</si>
  <si>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</si>
  <si>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</si>
  <si>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</si>
  <si>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</si>
  <si>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</si>
  <si>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</si>
  <si>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</si>
  <si>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</si>
  <si>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</si>
  <si>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</si>
  <si>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</si>
  <si>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</si>
  <si>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</si>
  <si>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</si>
  <si>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</si>
  <si>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</si>
  <si>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</si>
  <si>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</si>
  <si>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</si>
  <si>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</si>
  <si>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</si>
  <si>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</si>
  <si>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</si>
  <si>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</si>
  <si>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</si>
  <si>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</si>
  <si>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</si>
  <si>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</si>
  <si>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</si>
  <si>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</si>
  <si>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</si>
  <si>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</si>
  <si>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</si>
  <si>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</si>
  <si>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</si>
  <si>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</si>
  <si>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</si>
  <si>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</si>
  <si>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</si>
  <si>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</si>
  <si>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</si>
  <si>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</si>
  <si>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</si>
  <si>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</si>
  <si>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</si>
  <si>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</si>
  <si>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</si>
  <si>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</si>
  <si>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</si>
  <si>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</si>
  <si>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</si>
  <si>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</si>
  <si>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</si>
  <si>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</si>
  <si>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</si>
  <si>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</si>
  <si>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</si>
  <si>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</si>
  <si>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</si>
  <si>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</si>
  <si>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</si>
  <si>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</si>
  <si>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</si>
  <si>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</si>
  <si>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</si>
  <si>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</si>
  <si>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</si>
  <si>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</si>
  <si>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</si>
  <si>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</si>
  <si>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</si>
  <si>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</si>
  <si>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</si>
  <si>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</si>
  <si>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</si>
  <si>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</si>
  <si>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</si>
  <si>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</si>
  <si>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</si>
  <si>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</si>
  <si>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</si>
  <si>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</si>
  <si>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</si>
  <si>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</si>
  <si>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</si>
  <si>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</si>
  <si>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</si>
  <si>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</si>
  <si>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</si>
  <si>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</si>
  <si>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</si>
  <si>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</si>
  <si>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</si>
  <si>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</si>
  <si>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</si>
  <si>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</si>
  <si>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</si>
  <si>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</si>
  <si>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</si>
  <si>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</si>
  <si>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</si>
  <si>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</si>
  <si>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</si>
  <si>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</si>
  <si>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</si>
  <si>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</si>
  <si>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</si>
  <si>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</si>
  <si>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</si>
  <si>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</si>
  <si>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</si>
  <si>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</si>
  <si>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</si>
  <si>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</si>
  <si>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</si>
  <si>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</si>
  <si>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</si>
  <si>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</si>
  <si>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</si>
  <si>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</si>
  <si>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</si>
  <si>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</si>
  <si>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</si>
  <si>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</si>
  <si>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</si>
  <si>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</si>
  <si>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</si>
  <si>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</si>
  <si>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</si>
  <si>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</si>
  <si>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</si>
  <si>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</si>
  <si>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</si>
  <si>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</si>
  <si>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</si>
  <si>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</si>
  <si>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</si>
  <si>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</si>
  <si>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</si>
  <si>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</si>
  <si>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</si>
  <si>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</si>
  <si>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</si>
  <si>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</si>
  <si>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</si>
  <si>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</si>
  <si>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</si>
  <si>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</si>
  <si>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</si>
  <si>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</si>
  <si>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</si>
  <si>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</si>
  <si>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</si>
  <si>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</si>
  <si>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</si>
  <si>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</si>
  <si>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</si>
  <si>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</si>
  <si>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</si>
  <si>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</si>
  <si>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</si>
  <si>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</si>
  <si>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</si>
  <si>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</si>
  <si>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</si>
  <si>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</si>
  <si>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</si>
  <si>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</si>
  <si>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</si>
  <si>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</si>
  <si>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</si>
  <si>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</si>
  <si>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</si>
  <si>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</si>
  <si>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</si>
  <si>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</si>
  <si>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</si>
  <si>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</si>
  <si>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</si>
  <si>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</si>
  <si>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</si>
  <si>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</si>
  <si>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</si>
  <si>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</si>
  <si>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</si>
  <si>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</si>
  <si>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</si>
  <si>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</si>
  <si>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</si>
  <si>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</si>
  <si>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</si>
  <si>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</si>
  <si>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</si>
  <si>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</si>
  <si>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</si>
  <si>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</si>
  <si>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</si>
  <si>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</si>
  <si>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</si>
  <si>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</si>
  <si>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</si>
  <si>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</si>
  <si>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</si>
  <si>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</si>
  <si>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</si>
  <si>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</si>
  <si>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</si>
  <si>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</si>
  <si>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</si>
  <si>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</si>
  <si>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</si>
  <si>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</si>
  <si>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</si>
  <si>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</si>
  <si>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</si>
  <si>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</si>
  <si>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</si>
  <si>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</si>
  <si>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</si>
  <si>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</si>
  <si>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</si>
  <si>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</si>
  <si>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</si>
  <si>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</si>
  <si>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</si>
  <si>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</si>
  <si>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</si>
  <si>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</si>
  <si>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</si>
  <si>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</si>
  <si>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</si>
  <si>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</si>
  <si>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</si>
  <si>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</si>
  <si>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</si>
  <si>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</si>
  <si>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</si>
  <si>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</si>
  <si>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</si>
  <si>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</si>
  <si>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</si>
  <si>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</si>
  <si>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</si>
  <si>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</si>
  <si>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</si>
  <si>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</si>
  <si>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</si>
  <si>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</si>
  <si>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</si>
  <si>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</si>
  <si>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</si>
  <si>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</si>
  <si>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</si>
  <si>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</si>
  <si>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</si>
  <si>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</si>
  <si>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</si>
  <si>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</si>
  <si>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</si>
  <si>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</si>
  <si>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</si>
  <si>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</si>
  <si>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</si>
  <si>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</si>
  <si>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</si>
  <si>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</si>
  <si>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</si>
  <si>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</si>
  <si>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</si>
  <si>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</si>
  <si>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</si>
  <si>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</si>
  <si>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</si>
  <si>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</si>
  <si>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</si>
  <si>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</si>
  <si>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</si>
  <si>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</si>
  <si>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</si>
  <si>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</si>
  <si>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</si>
  <si>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</si>
  <si>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</si>
  <si>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</si>
  <si>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</si>
  <si>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</si>
  <si>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</si>
  <si>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</si>
  <si>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</si>
  <si>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</si>
  <si>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</si>
  <si>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</si>
  <si>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</si>
  <si>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</si>
  <si>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</si>
  <si>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</si>
  <si>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</si>
  <si>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</si>
  <si>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</si>
  <si>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</si>
  <si>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</si>
  <si>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</si>
  <si>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</si>
  <si>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</si>
  <si>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</si>
  <si>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</si>
  <si>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</si>
  <si>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</si>
  <si>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</si>
  <si>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</si>
  <si>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</si>
  <si>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</si>
  <si>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</si>
  <si>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</si>
  <si>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</si>
  <si>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</si>
  <si>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</si>
  <si>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</si>
  <si>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</si>
  <si>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</si>
  <si>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</si>
  <si>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</si>
  <si>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</si>
  <si>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</si>
  <si>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</si>
  <si>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</si>
  <si>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</si>
  <si>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</si>
  <si>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</si>
  <si>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</si>
  <si>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</si>
  <si>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</si>
  <si>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</si>
  <si>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</si>
  <si>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</si>
  <si>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</si>
  <si>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</si>
  <si>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</si>
  <si>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</si>
  <si>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</si>
  <si>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</si>
  <si>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</si>
  <si>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</si>
  <si>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</si>
  <si>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</si>
  <si>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</si>
  <si>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</si>
  <si>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</si>
  <si>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</si>
  <si>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</si>
  <si>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</si>
  <si>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</si>
  <si>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</si>
  <si>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</si>
  <si>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</si>
  <si>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</si>
  <si>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</si>
  <si>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</si>
  <si>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</si>
  <si>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</si>
  <si>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</si>
  <si>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</si>
  <si>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</si>
  <si>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</si>
  <si>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</si>
  <si>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</si>
  <si>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</si>
  <si>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</si>
  <si>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</si>
  <si>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</si>
  <si>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</si>
  <si>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</si>
  <si>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</si>
  <si>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</si>
  <si>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</si>
  <si>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</si>
  <si>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</si>
  <si>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</si>
  <si>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</si>
  <si>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</si>
  <si>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</si>
  <si>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</si>
  <si>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</si>
  <si>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</si>
  <si>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</si>
  <si>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</si>
  <si>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</si>
  <si>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</si>
  <si>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</si>
  <si>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</si>
  <si>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</si>
  <si>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</si>
  <si>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</si>
  <si>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</si>
  <si>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</si>
  <si>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</si>
  <si>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</si>
  <si>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</si>
  <si>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</si>
  <si>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</si>
  <si>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</si>
  <si>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</si>
  <si>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</si>
  <si>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</si>
  <si>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</si>
  <si>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</si>
  <si>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</si>
  <si>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</si>
  <si>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</si>
  <si>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</si>
  <si>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</si>
  <si>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</si>
  <si>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</si>
  <si>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</si>
  <si>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</si>
  <si>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</si>
  <si>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</si>
  <si>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</si>
  <si>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</si>
  <si>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</si>
  <si>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</si>
  <si>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</si>
  <si>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</si>
  <si>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</si>
  <si>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</si>
  <si>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</si>
  <si>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</si>
  <si>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</si>
  <si>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</si>
  <si>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</si>
  <si>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</si>
  <si>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</si>
  <si>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</si>
  <si>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</si>
  <si>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</si>
  <si>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</si>
  <si>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</si>
  <si>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</si>
  <si>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</si>
  <si>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</si>
  <si>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</si>
  <si>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</si>
  <si>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</si>
  <si>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</si>
  <si>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</si>
  <si>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</si>
  <si>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</si>
  <si>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</si>
  <si>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</si>
  <si>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</si>
  <si>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</si>
  <si>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</si>
  <si>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</si>
  <si>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</si>
  <si>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</si>
  <si>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</si>
  <si>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</si>
  <si>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</si>
  <si>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</si>
  <si>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</si>
  <si>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</si>
  <si>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</si>
  <si>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</si>
  <si>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</si>
  <si>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</si>
  <si>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</si>
  <si>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</si>
  <si>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</si>
  <si>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</si>
  <si>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</si>
  <si>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</si>
  <si>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</si>
  <si>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</si>
  <si>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</si>
  <si>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</si>
  <si>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</si>
  <si>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</si>
  <si>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</si>
  <si>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</si>
  <si>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</si>
  <si>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</si>
  <si>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</si>
  <si>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</si>
  <si>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</si>
  <si>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</si>
  <si>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</si>
  <si>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</si>
  <si>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</si>
  <si>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</si>
  <si>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</si>
  <si>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</si>
  <si>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</si>
  <si>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</si>
  <si>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</si>
  <si>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</si>
  <si>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</si>
  <si>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</si>
  <si>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</si>
  <si>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</si>
  <si>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</si>
  <si>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</si>
  <si>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</si>
  <si>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</si>
  <si>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</si>
  <si>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</si>
  <si>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</si>
  <si>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</si>
  <si>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</si>
  <si>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</si>
  <si>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</si>
  <si>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</si>
  <si>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</si>
  <si>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</si>
  <si>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</si>
  <si>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</si>
  <si>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</si>
  <si>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</si>
  <si>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</si>
  <si>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</si>
  <si>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</si>
  <si>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</si>
  <si>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</si>
  <si>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</si>
  <si>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</si>
  <si>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</si>
  <si>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</si>
  <si>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</si>
  <si>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</si>
  <si>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</si>
  <si>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</si>
  <si>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</si>
  <si>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</si>
  <si>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</si>
  <si>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</si>
  <si>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</si>
  <si>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</si>
  <si>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</si>
  <si>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</si>
  <si>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</si>
  <si>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</si>
  <si>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</si>
  <si>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</si>
  <si>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</si>
  <si>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</si>
  <si>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</si>
  <si>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</si>
  <si>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</si>
  <si>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</si>
  <si>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</si>
  <si>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</si>
  <si>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</si>
  <si>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</si>
  <si>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</si>
  <si>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</si>
  <si>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</si>
  <si>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</si>
  <si>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</si>
  <si>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</si>
  <si>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</si>
  <si>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</si>
  <si>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</si>
  <si>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</si>
  <si>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</si>
  <si>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</si>
  <si>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</si>
  <si>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</si>
  <si>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</si>
  <si>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</si>
  <si>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</si>
  <si>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</si>
  <si>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</si>
  <si>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</si>
  <si>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</si>
  <si>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</si>
  <si>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</si>
  <si>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</si>
  <si>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</si>
  <si>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</si>
  <si>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</si>
  <si>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</si>
  <si>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</si>
  <si>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</si>
  <si>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</si>
  <si>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</si>
  <si>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</si>
  <si>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</si>
  <si>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</si>
  <si>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</si>
  <si>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</si>
  <si>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</si>
  <si>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</si>
  <si>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</si>
  <si>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</si>
  <si>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</si>
  <si>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</si>
  <si>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</si>
  <si>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</si>
  <si>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</si>
  <si>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</si>
  <si>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</si>
  <si>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</si>
  <si>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</si>
  <si>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</si>
  <si>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</si>
  <si>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</si>
  <si>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</si>
  <si>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</si>
  <si>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</si>
  <si>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</si>
  <si>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</si>
  <si>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</si>
  <si>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</si>
  <si>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</si>
  <si>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</si>
  <si>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</si>
  <si>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</si>
  <si>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</si>
  <si>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</si>
  <si>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</si>
  <si>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</si>
  <si>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</si>
  <si>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</si>
  <si>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</si>
  <si>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</si>
  <si>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</si>
  <si>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</si>
  <si>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</si>
  <si>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</si>
  <si>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</si>
  <si>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</si>
  <si>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</si>
  <si>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</si>
  <si>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</si>
  <si>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</si>
  <si>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</si>
  <si>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</si>
  <si>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</si>
  <si>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</si>
  <si>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</si>
  <si>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</si>
  <si>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</si>
  <si>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</si>
  <si>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</si>
  <si>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</si>
  <si>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</si>
  <si>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</si>
  <si>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</si>
  <si>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</si>
  <si>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</si>
  <si>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</si>
  <si>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</si>
  <si>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</si>
  <si>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</si>
  <si>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</si>
  <si>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</si>
  <si>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</si>
  <si>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</si>
  <si>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</si>
  <si>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</si>
  <si>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</si>
  <si>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</si>
  <si>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</si>
  <si>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</si>
  <si>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</si>
  <si>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</si>
  <si>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</si>
  <si>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</si>
  <si>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</si>
  <si>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</si>
  <si>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</si>
  <si>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</si>
  <si>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</si>
  <si>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</si>
  <si>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</si>
  <si>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</si>
  <si>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</si>
  <si>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</si>
  <si>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</si>
  <si>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</si>
  <si>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</si>
  <si>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</si>
  <si>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</si>
  <si>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</si>
  <si>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</si>
  <si>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</si>
  <si>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</si>
  <si>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</si>
  <si>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</si>
  <si>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</si>
  <si>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</si>
  <si>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</si>
  <si>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</si>
  <si>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</si>
  <si>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</si>
  <si>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</si>
  <si>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</si>
  <si>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</si>
  <si>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</si>
  <si>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</si>
  <si>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</si>
  <si>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</si>
  <si>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</si>
  <si>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</si>
  <si>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</si>
  <si>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</si>
  <si>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</si>
  <si>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</si>
  <si>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</si>
  <si>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</si>
  <si>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</si>
  <si>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</si>
  <si>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</si>
  <si>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</si>
  <si>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</si>
  <si>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</si>
  <si>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</si>
  <si>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</si>
  <si>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</si>
  <si>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</si>
  <si>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</si>
  <si>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</si>
  <si>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</si>
  <si>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</si>
  <si>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</si>
  <si>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</si>
  <si>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</si>
  <si>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</si>
  <si>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</si>
  <si>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</si>
  <si>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</si>
  <si>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</si>
  <si>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</si>
  <si>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</si>
  <si>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</si>
  <si>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</si>
  <si>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</si>
  <si>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</si>
  <si>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</si>
  <si>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</si>
  <si>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</si>
  <si>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</si>
  <si>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</si>
  <si>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</si>
  <si>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</si>
  <si>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</si>
  <si>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</si>
  <si>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</si>
  <si>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</si>
  <si>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</si>
  <si>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</si>
  <si>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</si>
  <si>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</si>
  <si>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</si>
  <si>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</si>
  <si>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</si>
  <si>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</si>
  <si>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</si>
  <si>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</si>
  <si>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</si>
  <si>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</si>
  <si>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</si>
  <si>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</si>
  <si>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</si>
  <si>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</si>
  <si>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</si>
  <si>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</si>
  <si>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</si>
  <si>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</si>
  <si>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</si>
  <si>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</si>
  <si>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</si>
  <si>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</si>
  <si>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</si>
  <si>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</si>
  <si>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</si>
  <si>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</si>
  <si>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</si>
  <si>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</si>
  <si>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</si>
  <si>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</si>
  <si>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</si>
  <si>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</si>
  <si>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</si>
  <si>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</si>
  <si>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</si>
  <si>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</si>
  <si>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</si>
  <si>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</si>
  <si>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</si>
  <si>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</si>
  <si>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</si>
  <si>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</si>
  <si>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</si>
  <si>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</si>
  <si>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</si>
  <si>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</si>
  <si>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</si>
  <si>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</si>
  <si>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</si>
  <si>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</si>
  <si>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</si>
  <si>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</si>
  <si>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</si>
  <si>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</si>
  <si>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</si>
  <si>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</si>
  <si>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</si>
  <si>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</si>
  <si>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</si>
  <si>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</si>
  <si>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</si>
  <si>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</si>
  <si>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</si>
  <si>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</si>
  <si>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</si>
  <si>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</si>
  <si>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</si>
  <si>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</si>
  <si>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</si>
  <si>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</si>
  <si>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</si>
  <si>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</si>
  <si>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</si>
  <si>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</si>
  <si>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</si>
  <si>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</si>
  <si>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</si>
  <si>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</si>
  <si>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</si>
  <si>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</si>
  <si>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</si>
  <si>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</si>
  <si>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</si>
  <si>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</si>
  <si>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</si>
  <si>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</si>
  <si>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</si>
  <si>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</si>
  <si>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</si>
  <si>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</si>
  <si>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</si>
  <si>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</si>
  <si>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</si>
  <si>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</si>
  <si>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</si>
  <si>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</si>
  <si>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</si>
  <si>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</si>
  <si>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</si>
  <si>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</si>
  <si>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</si>
  <si>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</si>
  <si>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</si>
  <si>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</si>
  <si>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</si>
  <si>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</si>
  <si>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</si>
  <si>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</si>
  <si>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</si>
  <si>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</si>
  <si>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</si>
  <si>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</si>
  <si>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</si>
  <si>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</si>
  <si>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</si>
  <si>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</si>
  <si>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</si>
  <si>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</si>
  <si>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</si>
  <si>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</si>
  <si>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</si>
  <si>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</si>
  <si>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</si>
  <si>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</si>
  <si>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</si>
  <si>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</si>
  <si>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</si>
  <si>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</si>
  <si>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</si>
  <si>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</si>
  <si>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</si>
  <si>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</si>
  <si>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</si>
  <si>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</si>
  <si>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</si>
  <si>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</si>
  <si>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</si>
  <si>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</si>
  <si>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</si>
  <si>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</si>
  <si>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</si>
  <si>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</si>
  <si>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</si>
  <si>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</si>
  <si>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</si>
  <si>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</si>
  <si>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</si>
  <si>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</si>
  <si>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</si>
  <si>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</si>
  <si>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</si>
  <si>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</si>
  <si>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</si>
  <si>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</si>
  <si>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</si>
  <si>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</si>
  <si>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</si>
  <si>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</si>
  <si>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</si>
  <si>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</si>
  <si>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</si>
  <si>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</si>
  <si>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</si>
  <si>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</si>
  <si>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</si>
  <si>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</si>
  <si>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</si>
  <si>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</si>
  <si>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</si>
  <si>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</si>
  <si>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</si>
  <si>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</si>
  <si>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</si>
  <si>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</si>
  <si>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</si>
  <si>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</si>
  <si>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</si>
  <si>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</si>
  <si>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</si>
  <si>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</si>
  <si>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</si>
  <si>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</si>
  <si>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</si>
  <si>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</si>
  <si>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</si>
  <si>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</si>
  <si>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</si>
  <si>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</si>
  <si>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</si>
  <si>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</si>
  <si>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</si>
  <si>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</si>
  <si>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</si>
  <si>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</si>
  <si>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</si>
  <si>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</si>
  <si>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</si>
  <si>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</si>
  <si>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</si>
  <si>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</si>
  <si>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</si>
  <si>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</si>
  <si>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</si>
  <si>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</si>
  <si>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</si>
  <si>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</si>
  <si>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</si>
  <si>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</si>
  <si>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</si>
  <si>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</si>
  <si>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</si>
  <si>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</si>
  <si>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</si>
  <si>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</si>
  <si>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</si>
  <si>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</si>
  <si>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</si>
  <si>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</si>
  <si>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</si>
  <si>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</si>
  <si>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</si>
  <si>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</si>
  <si>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</si>
  <si>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</si>
  <si>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</si>
  <si>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</si>
  <si>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</si>
  <si>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</si>
  <si>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</si>
  <si>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</si>
  <si>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</si>
  <si>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</si>
  <si>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</si>
  <si>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</si>
  <si>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</si>
  <si>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</si>
  <si>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</si>
  <si>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</si>
  <si>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</si>
  <si>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</si>
  <si>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</si>
  <si>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</si>
  <si>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</si>
  <si>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</si>
  <si>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</si>
  <si>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</si>
  <si>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</si>
  <si>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</si>
  <si>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</si>
  <si>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</si>
  <si>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</si>
  <si>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</si>
  <si>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</si>
  <si>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</si>
  <si>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</si>
  <si>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</si>
  <si>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</si>
  <si>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</si>
  <si>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</si>
  <si>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</si>
  <si>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</si>
  <si>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</si>
  <si>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</si>
  <si>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</si>
  <si>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</si>
  <si>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</si>
  <si>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</si>
  <si>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</si>
  <si>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</si>
  <si>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</si>
  <si>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</si>
  <si>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</si>
  <si>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</si>
  <si>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</si>
  <si>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</si>
  <si>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</si>
  <si>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</si>
  <si>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</si>
  <si>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</si>
  <si>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</si>
  <si>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</si>
  <si>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</si>
  <si>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</si>
  <si>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</si>
  <si>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</si>
  <si>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</si>
  <si>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</si>
  <si>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</si>
  <si>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</si>
  <si>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</si>
  <si>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</si>
  <si>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</si>
  <si>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</si>
  <si>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</si>
  <si>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</si>
  <si>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</si>
  <si>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</si>
  <si>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</si>
  <si>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</si>
  <si>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</si>
  <si>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</si>
  <si>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</si>
  <si>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</si>
  <si>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</si>
  <si>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</si>
  <si>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</si>
  <si>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</si>
  <si>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</si>
  <si>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</si>
  <si>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</si>
  <si>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</si>
  <si>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</si>
  <si>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</si>
  <si>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</si>
  <si>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</si>
  <si>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</si>
  <si>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</si>
  <si>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</si>
  <si>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</si>
  <si>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</si>
  <si>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</si>
  <si>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</si>
  <si>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</si>
  <si>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</si>
  <si>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</si>
  <si>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</si>
  <si>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</si>
  <si>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</si>
  <si>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</si>
  <si>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</si>
  <si>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</si>
  <si>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</si>
  <si>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</si>
  <si>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</si>
  <si>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</si>
  <si>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</si>
  <si>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</si>
  <si>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</si>
  <si>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</si>
  <si>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</si>
  <si>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</si>
  <si>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</si>
  <si>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</si>
  <si>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</si>
  <si>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</si>
  <si>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</si>
  <si>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</si>
  <si>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</si>
  <si>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</si>
  <si>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</si>
  <si>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</si>
  <si>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</si>
  <si>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</si>
  <si>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</si>
  <si>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</si>
  <si>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</si>
  <si>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</si>
  <si>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</si>
  <si>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</si>
  <si>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</si>
  <si>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</si>
  <si>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</si>
  <si>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</si>
  <si>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</si>
  <si>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</si>
  <si>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</si>
  <si>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</si>
  <si>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</si>
  <si>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</si>
  <si>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</si>
  <si>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</si>
  <si>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</si>
  <si>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</si>
  <si>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</si>
  <si>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</si>
  <si>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</si>
  <si>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</si>
  <si>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</si>
  <si>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</si>
  <si>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</si>
  <si>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</si>
  <si>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</si>
  <si>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</si>
  <si>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</si>
  <si>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</si>
  <si>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</si>
  <si>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</si>
  <si>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</si>
  <si>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</si>
  <si>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</si>
  <si>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</si>
  <si>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</si>
  <si>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</si>
  <si>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</si>
  <si>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</si>
  <si>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</si>
  <si>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</si>
  <si>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</si>
  <si>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</si>
  <si>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</si>
  <si>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</si>
  <si>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</si>
  <si>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</si>
  <si>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</si>
  <si>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</si>
  <si>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</si>
  <si>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</si>
  <si>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</si>
  <si>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</si>
  <si>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</si>
  <si>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</si>
  <si>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</si>
  <si>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</si>
  <si>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</si>
  <si>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</si>
  <si>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</si>
  <si>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</si>
  <si>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</si>
  <si>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</si>
  <si>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</si>
  <si>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</si>
  <si>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</si>
  <si>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</si>
  <si>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</si>
  <si>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</si>
  <si>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</si>
  <si>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</si>
  <si>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</si>
  <si>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</si>
  <si>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</si>
  <si>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</si>
  <si>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</si>
  <si>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</si>
  <si>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</si>
  <si>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</si>
  <si>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</si>
  <si>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</si>
  <si>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</si>
  <si>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</si>
  <si>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</si>
  <si>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</si>
  <si>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</si>
  <si>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</si>
  <si>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</si>
  <si>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</si>
  <si>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</si>
  <si>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</si>
  <si>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</si>
  <si>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</si>
  <si>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</si>
  <si>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</si>
  <si>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</si>
  <si>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</si>
  <si>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</si>
  <si>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</si>
  <si>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</si>
  <si>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</si>
  <si>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</si>
  <si>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</si>
  <si>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</si>
  <si>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</si>
  <si>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</si>
  <si>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</si>
  <si>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</si>
  <si>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</si>
  <si>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</si>
  <si>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</si>
  <si>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</si>
  <si>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</si>
  <si>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</si>
  <si>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</si>
  <si>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</si>
  <si>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</si>
  <si>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</si>
  <si>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</si>
  <si>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</si>
  <si>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</si>
  <si>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</si>
  <si>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</si>
  <si>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</si>
  <si>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</si>
  <si>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</si>
  <si>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</si>
  <si>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</si>
  <si>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</si>
  <si>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</si>
  <si>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</si>
  <si>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</si>
  <si>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</si>
  <si>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</si>
  <si>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</si>
  <si>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</si>
  <si>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</si>
  <si>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</si>
  <si>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</si>
  <si>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</si>
  <si>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</si>
  <si>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</si>
  <si>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</si>
  <si>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</si>
  <si>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</si>
  <si>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</si>
  <si>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</si>
  <si>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</si>
  <si>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</si>
  <si>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</si>
  <si>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</si>
  <si>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</si>
  <si>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</si>
  <si>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</si>
  <si>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</si>
  <si>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</si>
  <si>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</si>
  <si>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</si>
  <si>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</si>
  <si>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</si>
  <si>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</si>
  <si>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</si>
  <si>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</si>
  <si>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</si>
  <si>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</si>
  <si>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</si>
  <si>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</si>
  <si>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</si>
  <si>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</si>
  <si>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</si>
  <si>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</si>
  <si>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</si>
  <si>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</si>
  <si>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</si>
  <si>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</si>
  <si>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</si>
  <si>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</si>
  <si>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</si>
  <si>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</si>
  <si>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</si>
  <si>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</si>
  <si>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</si>
  <si>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</si>
  <si>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</si>
  <si>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</si>
  <si>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</si>
  <si>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</si>
  <si>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</si>
  <si>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</si>
  <si>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</si>
  <si>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</si>
  <si>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</si>
  <si>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</si>
  <si>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</si>
  <si>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</si>
  <si>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</si>
  <si>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</si>
  <si>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</si>
  <si>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</si>
  <si>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</si>
  <si>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</si>
  <si>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</si>
  <si>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</si>
  <si>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</si>
  <si>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</si>
  <si>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</si>
  <si>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</si>
  <si>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</si>
  <si>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</si>
  <si>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</si>
  <si>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</si>
  <si>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</si>
  <si>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</si>
  <si>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</si>
  <si>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</si>
  <si>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</si>
  <si>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</si>
  <si>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</si>
  <si>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</si>
  <si>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</si>
  <si>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</si>
  <si>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</si>
  <si>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</si>
  <si>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</si>
  <si>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</si>
  <si>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</si>
  <si>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</si>
  <si>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</si>
  <si>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</si>
  <si>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</si>
  <si>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</si>
  <si>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</si>
  <si>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</si>
  <si>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</si>
  <si>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</si>
  <si>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</si>
  <si>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</si>
  <si>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</si>
  <si>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</si>
  <si>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</si>
  <si>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</si>
  <si>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</si>
  <si>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</si>
  <si>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</si>
  <si>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</si>
  <si>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</si>
  <si>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</si>
  <si>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</si>
  <si>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</si>
  <si>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</si>
  <si>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</si>
  <si>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</si>
  <si>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</si>
  <si>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</si>
  <si>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</si>
  <si>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</si>
  <si>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</si>
  <si>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</si>
  <si>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</si>
  <si>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</si>
  <si>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</si>
  <si>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</si>
  <si>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</si>
  <si>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</si>
  <si>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</si>
  <si>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</si>
  <si>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</si>
  <si>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</si>
  <si>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</si>
  <si>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</si>
  <si>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</si>
  <si>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</si>
  <si>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</si>
  <si>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</si>
  <si>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</si>
  <si>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</si>
  <si>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</si>
  <si>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</si>
  <si>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</si>
  <si>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</si>
  <si>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</si>
  <si>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</si>
  <si>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</si>
  <si>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</si>
  <si>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</si>
  <si>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</si>
  <si>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</si>
  <si>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</si>
  <si>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</si>
  <si>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</si>
  <si>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</si>
  <si>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</si>
  <si>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</si>
  <si>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</si>
  <si>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</si>
  <si>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</si>
  <si>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</si>
  <si>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</si>
  <si>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</si>
  <si>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</si>
  <si>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</si>
  <si>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</si>
  <si>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</si>
  <si>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</si>
  <si>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</si>
  <si>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</si>
  <si>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</si>
  <si>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</si>
  <si>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</si>
  <si>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</si>
  <si>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</si>
  <si>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</si>
  <si>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</si>
  <si>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</si>
  <si>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</si>
  <si>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</si>
  <si>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</si>
  <si>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</si>
  <si>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</si>
  <si>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</si>
  <si>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</si>
  <si>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</si>
  <si>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</si>
  <si>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</si>
  <si>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</si>
  <si>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</si>
  <si>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</si>
  <si>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</si>
  <si>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</si>
  <si>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</si>
  <si>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</si>
  <si>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</si>
  <si>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</si>
  <si>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</si>
  <si>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</si>
  <si>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</si>
  <si>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</si>
  <si>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</si>
  <si>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</si>
  <si>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</si>
  <si>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</si>
  <si>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</si>
  <si>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</si>
  <si>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</si>
  <si>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</si>
  <si>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</si>
  <si>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</si>
  <si>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</si>
  <si>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</si>
  <si>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</si>
  <si>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</si>
  <si>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</si>
  <si>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</si>
  <si>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</si>
  <si>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</si>
  <si>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</si>
  <si>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</si>
  <si>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</si>
  <si>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</si>
  <si>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</si>
  <si>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</si>
  <si>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</si>
  <si>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</si>
  <si>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</si>
  <si>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</si>
  <si>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</si>
  <si>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</si>
  <si>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</si>
  <si>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</si>
  <si>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</si>
  <si>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</si>
  <si>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</si>
  <si>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</si>
  <si>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</si>
  <si>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</si>
  <si>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</si>
  <si>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</si>
  <si>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</si>
  <si>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</si>
  <si>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</si>
  <si>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</si>
  <si>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</si>
  <si>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</si>
  <si>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</si>
  <si>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</si>
  <si>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</si>
  <si>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</si>
  <si>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</si>
  <si>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</si>
  <si>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</si>
  <si>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</si>
  <si>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</si>
  <si>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</si>
  <si>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</si>
  <si>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</si>
  <si>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</si>
  <si>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</si>
  <si>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</si>
  <si>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</si>
  <si>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</si>
  <si>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</si>
  <si>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</si>
  <si>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</si>
  <si>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</si>
  <si>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</si>
  <si>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</si>
  <si>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</si>
  <si>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</si>
  <si>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</si>
  <si>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</si>
  <si>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</si>
  <si>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</si>
  <si>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</si>
  <si>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</si>
  <si>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</si>
  <si>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</si>
  <si>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</si>
  <si>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</si>
  <si>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</si>
  <si>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</si>
  <si>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</si>
  <si>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</si>
  <si>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</si>
  <si>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</si>
  <si>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</si>
  <si>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</si>
  <si>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</si>
  <si>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</si>
  <si>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</si>
  <si>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</si>
  <si>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</si>
  <si>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</si>
  <si>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</si>
  <si>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</si>
  <si>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</si>
  <si>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</si>
  <si>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</si>
  <si>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</si>
  <si>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</si>
  <si>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</si>
  <si>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</si>
  <si>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</si>
  <si>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</si>
  <si>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</si>
  <si>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</si>
  <si>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</si>
  <si>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</si>
  <si>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</si>
  <si>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</si>
  <si>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</si>
  <si>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</si>
  <si>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</si>
  <si>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</si>
  <si>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</si>
  <si>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</si>
  <si>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</si>
  <si>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</si>
  <si>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</si>
  <si>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</si>
  <si>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</si>
  <si>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</si>
  <si>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</si>
  <si>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</si>
  <si>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</si>
  <si>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</si>
  <si>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</si>
  <si>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</si>
  <si>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</si>
  <si>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</si>
  <si>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</si>
  <si>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</si>
  <si>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</si>
  <si>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</si>
  <si>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</si>
  <si>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</si>
  <si>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</si>
  <si>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</si>
  <si>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</si>
  <si>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</si>
  <si>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</si>
  <si>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</si>
  <si>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</si>
  <si>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</si>
  <si>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</si>
  <si>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</si>
  <si>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</si>
  <si>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</si>
  <si>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</si>
  <si>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</si>
  <si>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</si>
  <si>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</si>
  <si>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</si>
  <si>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</si>
  <si>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</si>
  <si>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</si>
  <si>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</si>
  <si>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</si>
  <si>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</si>
  <si>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</si>
  <si>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</si>
  <si>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</si>
  <si>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</si>
  <si>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</si>
  <si>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</si>
  <si>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</si>
  <si>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</si>
  <si>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</si>
  <si>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</si>
  <si>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</si>
  <si>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</si>
  <si>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</si>
  <si>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</si>
  <si>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</si>
  <si>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</si>
  <si>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</si>
  <si>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</si>
  <si>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</si>
  <si>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</si>
  <si>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</si>
  <si>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</si>
  <si>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</si>
  <si>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</si>
  <si>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</si>
  <si>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</si>
  <si>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</si>
  <si>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</si>
  <si>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</si>
  <si>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</si>
  <si>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</si>
  <si>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</si>
  <si>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</si>
  <si>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</si>
  <si>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</si>
  <si>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</si>
  <si>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</si>
  <si>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</si>
  <si>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</si>
  <si>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</si>
  <si>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</si>
  <si>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</si>
  <si>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</si>
  <si>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</si>
  <si>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</si>
  <si>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</si>
  <si>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</si>
  <si>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</si>
  <si>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</si>
  <si>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</si>
  <si>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</si>
  <si>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</si>
  <si>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</si>
  <si>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</si>
  <si>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</si>
  <si>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</si>
  <si>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</si>
  <si>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</si>
  <si>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</si>
  <si>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</si>
  <si>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</si>
  <si>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</si>
  <si>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</si>
  <si>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</si>
  <si>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</si>
  <si>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</si>
  <si>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</si>
  <si>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</si>
  <si>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</si>
  <si>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</si>
  <si>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</si>
  <si>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</si>
  <si>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</si>
  <si>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</si>
  <si>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</si>
  <si>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</si>
  <si>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</si>
  <si>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</si>
  <si>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</si>
  <si>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</si>
  <si>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</si>
  <si>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</si>
  <si>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</si>
  <si>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</si>
  <si>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</si>
  <si>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</si>
  <si>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</si>
  <si>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</si>
  <si>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</si>
  <si>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</si>
  <si>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</si>
  <si>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</si>
  <si>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</si>
  <si>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</si>
  <si>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</si>
  <si>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</si>
  <si>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</si>
  <si>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</si>
  <si>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</si>
  <si>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</si>
  <si>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</si>
  <si>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</si>
  <si>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</si>
  <si>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</si>
  <si>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</si>
  <si>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</si>
  <si>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</si>
  <si>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</si>
  <si>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</si>
  <si>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</si>
  <si>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</si>
  <si>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</si>
  <si>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</si>
  <si>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</si>
  <si>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</si>
  <si>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</si>
  <si>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</si>
  <si>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</si>
  <si>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</si>
  <si>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</si>
  <si>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</si>
  <si>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</si>
  <si>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</si>
  <si>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</si>
  <si>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</si>
  <si>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</si>
  <si>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</si>
  <si>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</si>
  <si>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</si>
  <si>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</si>
  <si>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</si>
  <si>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</si>
  <si>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</si>
  <si>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</si>
  <si>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</si>
  <si>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</si>
  <si>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</si>
  <si>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</si>
  <si>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</si>
  <si>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</si>
  <si>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</si>
  <si>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</si>
  <si>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</si>
  <si>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</si>
  <si>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</si>
  <si>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</si>
  <si>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</si>
  <si>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</si>
  <si>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</si>
  <si>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</si>
  <si>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</si>
  <si>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</si>
  <si>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</si>
  <si>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</si>
  <si>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</si>
  <si>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</si>
  <si>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</si>
  <si>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</si>
  <si>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</si>
  <si>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</si>
  <si>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</si>
  <si>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</si>
  <si>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</si>
  <si>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</si>
  <si>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</si>
  <si>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</si>
  <si>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</si>
  <si>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</si>
  <si>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</si>
  <si>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</si>
  <si>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</si>
  <si>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</si>
  <si>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</si>
  <si>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</si>
  <si>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</si>
  <si>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</si>
  <si>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</si>
  <si>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</si>
  <si>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</si>
  <si>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</si>
  <si>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</si>
  <si>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</si>
  <si>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</si>
  <si>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</si>
  <si>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</si>
  <si>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</si>
  <si>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</si>
  <si>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</si>
  <si>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</si>
  <si>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</si>
  <si>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</si>
  <si>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</si>
  <si>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</si>
  <si>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</si>
  <si>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</si>
  <si>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</si>
  <si>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</si>
  <si>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</si>
  <si>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</si>
  <si>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</si>
  <si>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</si>
  <si>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</si>
  <si>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</si>
  <si>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</si>
  <si>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</si>
  <si>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</si>
  <si>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</si>
  <si>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</si>
  <si>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</si>
  <si>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</si>
  <si>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</si>
  <si>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</si>
  <si>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</si>
  <si>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</si>
  <si>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</si>
  <si>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</si>
  <si>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</si>
  <si>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</si>
  <si>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</si>
  <si>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</si>
  <si>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</si>
  <si>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</si>
  <si>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</si>
  <si>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</si>
  <si>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</si>
  <si>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</si>
  <si>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</si>
  <si>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</si>
  <si>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</si>
  <si>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</si>
  <si>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</si>
  <si>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</si>
  <si>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</si>
  <si>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</si>
  <si>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</si>
  <si>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</si>
  <si>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</si>
  <si>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</si>
  <si>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</si>
  <si>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</si>
  <si>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</si>
  <si>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</si>
  <si>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</si>
  <si>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</si>
  <si>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</si>
  <si>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</si>
  <si>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</si>
  <si>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</si>
  <si>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</si>
  <si>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</si>
  <si>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</si>
  <si>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</si>
  <si>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</si>
  <si>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</si>
  <si>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</si>
  <si>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</si>
  <si>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</si>
  <si>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</si>
  <si>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</si>
  <si>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</si>
  <si>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</si>
  <si>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</si>
  <si>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</si>
  <si>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</si>
  <si>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</si>
  <si>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</si>
  <si>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</si>
  <si>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</si>
  <si>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</si>
  <si>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</si>
  <si>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</si>
  <si>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</si>
  <si>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</si>
  <si>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</si>
  <si>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</si>
  <si>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</si>
  <si>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</si>
  <si>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</si>
  <si>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</si>
  <si>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</si>
  <si>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</si>
  <si>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</si>
  <si>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</si>
  <si>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</si>
  <si>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</si>
  <si>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</si>
  <si>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</si>
  <si>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</si>
  <si>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</si>
  <si>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</si>
  <si>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</si>
  <si>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</si>
  <si>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</si>
  <si>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</si>
  <si>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</si>
  <si>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</si>
  <si>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</si>
  <si>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</si>
  <si>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</si>
  <si>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</si>
  <si>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</si>
  <si>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</si>
  <si>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</si>
  <si>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</si>
  <si>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</si>
  <si>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</si>
  <si>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</si>
  <si>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</si>
  <si>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</si>
  <si>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</si>
  <si>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</si>
  <si>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</si>
  <si>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</si>
  <si>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</si>
  <si>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</si>
  <si>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</si>
  <si>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</si>
  <si>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</si>
  <si>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</si>
  <si>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</si>
  <si>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</si>
  <si>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</si>
  <si>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</si>
  <si>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</si>
  <si>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</si>
  <si>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</si>
  <si>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</si>
  <si>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</si>
  <si>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</si>
  <si>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</si>
  <si>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</si>
  <si>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</si>
  <si>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</si>
  <si>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</si>
  <si>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</si>
  <si>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</si>
  <si>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</si>
  <si>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</si>
  <si>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</si>
  <si>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</si>
  <si>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</si>
  <si>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</si>
  <si>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</si>
  <si>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</si>
  <si>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</si>
  <si>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</si>
  <si>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</si>
  <si>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</si>
  <si>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</si>
  <si>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</si>
  <si>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</si>
  <si>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</si>
  <si>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</si>
  <si>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</si>
  <si>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</si>
  <si>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</si>
  <si>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</si>
  <si>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</si>
  <si>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</si>
  <si>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</si>
  <si>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</si>
  <si>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</si>
  <si>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</si>
  <si>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</si>
  <si>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</si>
  <si>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</si>
  <si>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</si>
  <si>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</si>
  <si>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</si>
  <si>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</si>
  <si>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</si>
  <si>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</si>
  <si>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</si>
  <si>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</si>
  <si>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</si>
  <si>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</si>
  <si>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</si>
  <si>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</si>
  <si>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</si>
  <si>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</si>
  <si>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</si>
  <si>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</si>
  <si>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</si>
  <si>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</si>
  <si>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</si>
  <si>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</si>
  <si>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</si>
  <si>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</si>
  <si>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</si>
  <si>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</si>
  <si>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</si>
  <si>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</si>
  <si>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</si>
  <si>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</si>
  <si>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</si>
  <si>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</si>
  <si>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</si>
  <si>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</si>
  <si>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</si>
  <si>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</si>
  <si>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</si>
  <si>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</si>
  <si>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</si>
  <si>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</si>
  <si>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</si>
  <si>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</si>
  <si>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</si>
  <si>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</si>
  <si>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</si>
  <si>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</si>
  <si>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</si>
  <si>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</si>
  <si>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</si>
  <si>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</si>
  <si>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</si>
  <si>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</si>
  <si>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</si>
  <si>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</si>
  <si>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</si>
  <si>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</si>
  <si>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</si>
  <si>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</si>
  <si>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</si>
  <si>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</si>
  <si>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</si>
  <si>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</si>
  <si>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</si>
  <si>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</si>
  <si>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</si>
  <si>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</si>
  <si>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</si>
  <si>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</si>
  <si>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</si>
  <si>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</si>
  <si>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</si>
  <si>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</si>
  <si>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</si>
  <si>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</si>
  <si>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</si>
  <si>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</si>
  <si>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</si>
  <si>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</si>
  <si>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</si>
  <si>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</si>
  <si>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</si>
  <si>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</si>
  <si>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</si>
  <si>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</si>
  <si>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</si>
  <si>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</si>
  <si>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</si>
  <si>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</si>
  <si>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</si>
  <si>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</si>
  <si>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</si>
  <si>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</si>
  <si>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</si>
  <si>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</si>
  <si>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</si>
  <si>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</si>
  <si>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</si>
  <si>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</si>
  <si>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</si>
  <si>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</si>
  <si>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</si>
  <si>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</si>
  <si>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</si>
  <si>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</si>
  <si>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</si>
  <si>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</si>
  <si>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</si>
  <si>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</si>
  <si>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</si>
  <si>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</si>
  <si>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</si>
  <si>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</si>
  <si>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</si>
  <si>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</si>
  <si>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</si>
  <si>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</si>
  <si>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</si>
  <si>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</si>
  <si>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</si>
  <si>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</si>
  <si>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</si>
  <si>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</si>
  <si>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</si>
  <si>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</si>
  <si>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</si>
  <si>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</si>
  <si>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</si>
  <si>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</si>
  <si>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</si>
  <si>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</si>
  <si>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</si>
  <si>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</si>
  <si>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</si>
  <si>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</si>
  <si>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</si>
  <si>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</si>
  <si>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</si>
  <si>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</si>
  <si>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</si>
  <si>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</si>
  <si>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</si>
  <si>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</si>
  <si>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</si>
  <si>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</si>
  <si>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</si>
  <si>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</si>
  <si>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</si>
  <si>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</si>
  <si>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</si>
  <si>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</si>
  <si>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</si>
  <si>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</si>
  <si>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</si>
  <si>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</si>
  <si>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</si>
  <si>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</si>
  <si>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</si>
  <si>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</si>
  <si>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</si>
  <si>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</si>
  <si>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</si>
  <si>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</si>
  <si>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</si>
  <si>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</si>
  <si>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</si>
  <si>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</si>
  <si>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</si>
  <si>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</si>
  <si>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</si>
  <si>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</si>
  <si>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</si>
  <si>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</si>
  <si>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</si>
  <si>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</si>
  <si>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</si>
  <si>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</si>
  <si>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</si>
  <si>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</si>
  <si>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</si>
  <si>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</si>
  <si>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</si>
  <si>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</si>
  <si>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</si>
  <si>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</si>
  <si>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</si>
  <si>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</si>
  <si>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</si>
  <si>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</si>
  <si>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</si>
  <si>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</si>
  <si>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</si>
  <si>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</si>
  <si>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</si>
  <si>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</si>
  <si>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</si>
  <si>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</si>
  <si>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</si>
  <si>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</si>
  <si>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</si>
  <si>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</si>
  <si>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</si>
  <si>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</si>
  <si>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</si>
  <si>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</si>
  <si>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</si>
  <si>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</si>
  <si>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</si>
  <si>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</si>
  <si>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</si>
  <si>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</si>
  <si>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</si>
  <si>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</si>
  <si>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</si>
  <si>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</si>
  <si>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</si>
  <si>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</si>
  <si>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</si>
  <si>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</si>
  <si>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</si>
  <si>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</si>
  <si>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</si>
  <si>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</si>
  <si>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</si>
  <si>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</si>
  <si>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</si>
  <si>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</si>
  <si>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</si>
  <si>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</si>
  <si>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</si>
  <si>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</si>
  <si>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</si>
  <si>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</si>
  <si>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</si>
  <si>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</si>
  <si>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</si>
  <si>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</si>
  <si>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</si>
  <si>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</si>
  <si>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</si>
  <si>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</si>
  <si>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</si>
  <si>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</si>
  <si>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</si>
  <si>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</si>
  <si>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</si>
  <si>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</si>
  <si>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</si>
  <si>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</si>
  <si>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</si>
  <si>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</si>
  <si>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</si>
  <si>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</si>
  <si>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</si>
  <si>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</si>
  <si>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</si>
  <si>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</si>
  <si>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</si>
  <si>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</si>
  <si>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</si>
  <si>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</si>
  <si>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</si>
  <si>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</si>
  <si>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</si>
  <si>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</si>
  <si>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</si>
  <si>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</si>
  <si>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</si>
  <si>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</si>
  <si>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</si>
  <si>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</si>
  <si>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</si>
  <si>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</si>
  <si>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</si>
  <si>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</si>
  <si>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</si>
  <si>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</si>
  <si>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</si>
  <si>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</si>
  <si>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</si>
  <si>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</si>
  <si>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</si>
  <si>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</si>
  <si>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</si>
  <si>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</si>
  <si>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</si>
  <si>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</si>
  <si>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</si>
  <si>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</si>
  <si>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</si>
  <si>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</si>
  <si>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</si>
  <si>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</si>
  <si>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</si>
  <si>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</si>
  <si>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</si>
  <si>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</si>
  <si>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</si>
  <si>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</si>
  <si>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</si>
  <si>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</si>
  <si>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</si>
  <si>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</si>
  <si>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</si>
  <si>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</si>
  <si>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</si>
  <si>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</si>
  <si>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</si>
  <si>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</si>
  <si>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</si>
  <si>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</si>
  <si>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</si>
  <si>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</si>
  <si>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</si>
  <si>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</si>
  <si>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</si>
  <si>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</si>
  <si>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</si>
  <si>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</si>
  <si>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</si>
  <si>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</si>
  <si>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</si>
  <si>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</si>
  <si>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</si>
  <si>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</si>
  <si>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</si>
  <si>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</si>
  <si>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</si>
  <si>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</si>
  <si>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</si>
  <si>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</si>
  <si>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</si>
  <si>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</si>
  <si>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</si>
  <si>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</si>
  <si>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</si>
  <si>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</si>
  <si>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</si>
  <si>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</si>
  <si>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</si>
  <si>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</si>
  <si>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</si>
  <si>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</si>
  <si>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</si>
  <si>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</si>
  <si>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</si>
  <si>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</si>
  <si>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</si>
  <si>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</si>
  <si>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</si>
  <si>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</si>
  <si>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</si>
  <si>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</si>
  <si>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</si>
  <si>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</si>
  <si>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</si>
  <si>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</si>
  <si>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</si>
  <si>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</si>
  <si>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</si>
  <si>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</si>
  <si>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</si>
  <si>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</si>
  <si>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</si>
  <si>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</si>
  <si>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</si>
  <si>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</si>
  <si>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</si>
  <si>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</si>
  <si>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</si>
  <si>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</si>
  <si>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</si>
  <si>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</si>
  <si>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</si>
  <si>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</si>
  <si>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</si>
  <si>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</si>
  <si>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</si>
  <si>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</si>
  <si>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</si>
  <si>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</si>
  <si>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</si>
  <si>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</si>
  <si>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</si>
  <si>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</si>
  <si>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</si>
  <si>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</si>
  <si>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</si>
  <si>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</si>
  <si>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</si>
  <si>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</si>
  <si>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</si>
  <si>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</si>
  <si>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</si>
  <si>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</si>
  <si>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</si>
  <si>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</si>
  <si>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</si>
  <si>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</si>
  <si>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</si>
  <si>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</si>
  <si>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</si>
  <si>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</si>
  <si>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</si>
  <si>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</si>
  <si>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</si>
  <si>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</si>
  <si>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</si>
  <si>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</si>
  <si>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</si>
  <si>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</si>
  <si>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</si>
  <si>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</si>
  <si>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</si>
  <si>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</si>
  <si>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</si>
  <si>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</si>
  <si>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</si>
  <si>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</si>
  <si>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</si>
  <si>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</si>
  <si>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</si>
  <si>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</si>
  <si>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</si>
  <si>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</si>
  <si>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</si>
  <si>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</si>
  <si>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</si>
  <si>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</si>
  <si>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</si>
  <si>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</si>
  <si>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</si>
  <si>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</si>
  <si>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</si>
  <si>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</si>
  <si>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</si>
  <si>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</si>
  <si>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</si>
  <si>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</si>
  <si>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</si>
  <si>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</si>
  <si>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</si>
  <si>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</si>
  <si>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</si>
  <si>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</si>
  <si>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</si>
  <si>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</si>
  <si>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</si>
  <si>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</si>
  <si>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</si>
  <si>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</si>
  <si>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</si>
  <si>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</si>
  <si>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</si>
  <si>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</si>
  <si>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</si>
  <si>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</si>
  <si>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</si>
  <si>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</si>
  <si>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</si>
  <si>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</si>
  <si>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</si>
  <si>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</si>
  <si>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</si>
  <si>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</si>
  <si>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</si>
  <si>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</si>
  <si>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</si>
  <si>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</si>
  <si>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</si>
  <si>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</si>
  <si>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</si>
  <si>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</si>
  <si>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</si>
  <si>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</si>
  <si>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</si>
  <si>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</si>
  <si>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</si>
  <si>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</si>
  <si>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</si>
  <si>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</si>
  <si>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</si>
  <si>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</si>
  <si>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</si>
  <si>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</si>
  <si>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</si>
  <si>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</si>
  <si>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</si>
  <si>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</si>
  <si>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</si>
  <si>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</si>
  <si>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</si>
  <si>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</si>
  <si>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</si>
  <si>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</si>
  <si>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</si>
  <si>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</si>
  <si>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</si>
  <si>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</si>
  <si>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</si>
  <si>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</si>
  <si>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</si>
  <si>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</si>
  <si>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</si>
  <si>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</si>
  <si>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</si>
  <si>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</si>
  <si>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</si>
  <si>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</si>
  <si>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</si>
  <si>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</si>
  <si>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</si>
  <si>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</si>
  <si>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</si>
  <si>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</si>
  <si>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</si>
  <si>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</si>
  <si>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</si>
  <si>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</si>
  <si>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</si>
  <si>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</si>
  <si>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</si>
  <si>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</si>
  <si>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</si>
  <si>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</si>
  <si>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</si>
  <si>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</si>
  <si>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</si>
  <si>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</si>
  <si>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</si>
  <si>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</si>
  <si>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</si>
  <si>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</si>
  <si>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</si>
  <si>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</si>
  <si>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</si>
  <si>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</si>
  <si>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</si>
  <si>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</si>
  <si>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</si>
  <si>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</si>
  <si>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</si>
  <si>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</si>
  <si>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</si>
  <si>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</si>
  <si>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</si>
  <si>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</si>
  <si>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</si>
  <si>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</si>
  <si>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</si>
  <si>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</si>
  <si>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</si>
  <si>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</si>
  <si>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</si>
  <si>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</si>
  <si>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</si>
  <si>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</si>
  <si>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</si>
  <si>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</si>
  <si>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</si>
  <si>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</si>
  <si>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</si>
  <si>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</si>
  <si>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</si>
  <si>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</si>
  <si>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</si>
  <si>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</si>
  <si>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</si>
  <si>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</si>
  <si>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</si>
  <si>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</si>
  <si>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</si>
  <si>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</si>
  <si>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</si>
  <si>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</si>
  <si>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</si>
  <si>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</si>
  <si>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</si>
  <si>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</si>
  <si>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</si>
  <si>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</si>
  <si>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</si>
  <si>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</si>
  <si>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</si>
  <si>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</si>
  <si>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</si>
  <si>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</si>
  <si>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</si>
  <si>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</si>
  <si>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</si>
  <si>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</si>
  <si>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</si>
  <si>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</si>
  <si>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</si>
  <si>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</si>
  <si>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</si>
  <si>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</si>
  <si>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</si>
  <si>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</si>
  <si>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</si>
  <si>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</si>
  <si>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</si>
  <si>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</si>
  <si>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</si>
  <si>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</si>
  <si>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</si>
  <si>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</si>
  <si>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</si>
  <si>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</si>
  <si>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</si>
  <si>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</si>
  <si>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</si>
  <si>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</si>
  <si>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</si>
  <si>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</si>
  <si>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</si>
  <si>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</si>
  <si>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</si>
  <si>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</si>
  <si>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</si>
  <si>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</si>
  <si>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</si>
  <si>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</si>
  <si>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</si>
  <si>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</si>
  <si>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</si>
  <si>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</si>
  <si>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</si>
  <si>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</si>
  <si>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</si>
  <si>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</si>
  <si>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</si>
  <si>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</si>
  <si>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</si>
  <si>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</si>
  <si>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</si>
  <si>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</si>
  <si>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</si>
  <si>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</si>
  <si>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</si>
  <si>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</si>
  <si>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</si>
  <si>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</si>
  <si>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</si>
  <si>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</si>
  <si>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</si>
  <si>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</si>
  <si>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</si>
  <si>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</si>
  <si>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</si>
  <si>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</si>
  <si>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</si>
  <si>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</si>
  <si>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</si>
  <si>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</si>
  <si>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</si>
  <si>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</si>
  <si>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</si>
  <si>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</si>
  <si>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</si>
  <si>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</si>
  <si>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</si>
  <si>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</si>
  <si>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</si>
  <si>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</si>
  <si>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</si>
  <si>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</si>
  <si>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</si>
  <si>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</si>
  <si>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</si>
  <si>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</si>
  <si>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</si>
  <si>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</si>
  <si>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</si>
  <si>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</si>
  <si>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</si>
  <si>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</si>
  <si>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</si>
  <si>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</si>
  <si>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</si>
  <si>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</si>
  <si>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</si>
  <si>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</si>
  <si>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</si>
  <si>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</si>
  <si>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</si>
  <si>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</si>
  <si>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</si>
  <si>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</si>
  <si>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</si>
  <si>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</si>
  <si>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</si>
  <si>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</si>
  <si>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</si>
  <si>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</si>
  <si>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</si>
  <si>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</si>
  <si>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</si>
  <si>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</si>
  <si>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</si>
  <si>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</si>
  <si>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</si>
  <si>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</si>
  <si>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</si>
  <si>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</si>
  <si>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</si>
  <si>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</si>
  <si>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</si>
  <si>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</si>
  <si>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</si>
  <si>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</si>
  <si>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</si>
  <si>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</si>
  <si>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</si>
  <si>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</si>
  <si>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</si>
  <si>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</si>
  <si>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</si>
  <si>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</si>
  <si>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</si>
  <si>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</si>
  <si>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</si>
  <si>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</si>
  <si>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</si>
  <si>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</si>
  <si>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</si>
  <si>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</si>
  <si>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</si>
  <si>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</si>
  <si>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</si>
  <si>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</si>
  <si>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</si>
  <si>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</si>
  <si>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</si>
  <si>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</si>
  <si>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</si>
  <si>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</si>
  <si>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</si>
  <si>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</si>
  <si>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</si>
  <si>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</si>
  <si>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</si>
  <si>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</si>
  <si>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</si>
  <si>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</si>
  <si>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</si>
  <si>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</si>
  <si>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</si>
  <si>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</si>
  <si>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</si>
  <si>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</si>
  <si>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</si>
  <si>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</si>
  <si>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</si>
  <si>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</si>
  <si>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</si>
  <si>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</si>
  <si>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</si>
  <si>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</si>
  <si>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</si>
  <si>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</si>
  <si>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</si>
  <si>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</si>
  <si>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</si>
  <si>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</si>
  <si>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</si>
  <si>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</si>
  <si>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</si>
  <si>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</si>
  <si>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</si>
  <si>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</si>
  <si>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</si>
  <si>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</si>
  <si>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</si>
  <si>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</si>
  <si>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</si>
  <si>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</si>
  <si>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</si>
  <si>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</si>
  <si>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</si>
  <si>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</si>
  <si>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</si>
  <si>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</si>
  <si>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</si>
  <si>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</si>
  <si>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</si>
  <si>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</si>
  <si>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</si>
  <si>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</si>
  <si>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</si>
  <si>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</si>
  <si>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</si>
  <si>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</si>
  <si>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</si>
  <si>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</si>
  <si>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</si>
  <si>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</si>
  <si>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</si>
  <si>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</si>
  <si>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</si>
  <si>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</si>
  <si>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</si>
  <si>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</si>
  <si>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</si>
  <si>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</si>
  <si>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</si>
  <si>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</si>
  <si>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</si>
  <si>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</si>
  <si>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</si>
  <si>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</si>
  <si>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</si>
  <si>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</si>
  <si>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</si>
  <si>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</si>
  <si>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</si>
  <si>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</si>
  <si>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</si>
  <si>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</si>
  <si>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</si>
  <si>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</si>
  <si>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</si>
  <si>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</si>
  <si>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</si>
  <si>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</si>
  <si>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</si>
  <si>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</si>
  <si>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</si>
  <si>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</si>
  <si>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</si>
  <si>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</si>
  <si>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</si>
  <si>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</si>
  <si>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</si>
  <si>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</si>
  <si>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</si>
  <si>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</si>
  <si>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</si>
  <si>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</si>
  <si>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</si>
  <si>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</si>
  <si>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</si>
  <si>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</si>
  <si>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</si>
  <si>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</si>
  <si>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</si>
  <si>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</si>
  <si>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</si>
  <si>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</si>
  <si>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</si>
  <si>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</si>
  <si>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</si>
  <si>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</si>
  <si>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</si>
  <si>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</si>
  <si>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</si>
  <si>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</si>
  <si>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</si>
  <si>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</si>
  <si>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</si>
  <si>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</si>
  <si>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</si>
  <si>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</si>
  <si>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</si>
  <si>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</si>
  <si>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</si>
  <si>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</si>
  <si>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</si>
  <si>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</si>
  <si>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</si>
  <si>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</si>
  <si>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</si>
  <si>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</si>
  <si>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</si>
  <si>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</si>
  <si>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</si>
  <si>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</si>
  <si>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</si>
  <si>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</si>
  <si>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</si>
  <si>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</si>
  <si>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</si>
  <si>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</si>
  <si>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</si>
  <si>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</si>
  <si>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</si>
  <si>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</si>
  <si>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</si>
  <si>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</si>
  <si>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</si>
  <si>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</si>
  <si>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</si>
  <si>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</si>
  <si>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</si>
  <si>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</si>
  <si>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</si>
  <si>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</si>
  <si>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</si>
  <si>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</si>
  <si>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</si>
  <si>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</si>
  <si>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</si>
  <si>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</si>
  <si>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</si>
  <si>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</si>
  <si>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</si>
  <si>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</si>
  <si>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</si>
  <si>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</si>
  <si>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</si>
  <si>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</si>
  <si>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</si>
  <si>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</si>
  <si>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</si>
  <si>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</si>
  <si>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</si>
  <si>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</si>
  <si>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</si>
  <si>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</si>
  <si>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</si>
  <si>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</si>
  <si>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</si>
  <si>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</si>
  <si>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</si>
  <si>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</si>
  <si>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</si>
  <si>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</si>
  <si>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</si>
  <si>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</si>
  <si>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</si>
  <si>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</si>
  <si>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</si>
  <si>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</si>
  <si>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</si>
  <si>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</si>
  <si>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</si>
  <si>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</si>
  <si>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</si>
  <si>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</si>
  <si>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</si>
  <si>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</si>
  <si>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</si>
  <si>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</si>
  <si>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</si>
  <si>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</si>
  <si>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</si>
  <si>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</si>
  <si>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</si>
  <si>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</si>
  <si>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</si>
  <si>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</si>
  <si>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</si>
  <si>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</si>
  <si>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</si>
  <si>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</si>
  <si>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</si>
  <si>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</si>
  <si>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</si>
  <si>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</si>
  <si>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</si>
  <si>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</si>
  <si>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</si>
  <si>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</si>
  <si>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</si>
  <si>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</si>
  <si>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</si>
  <si>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</si>
  <si>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</si>
  <si>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</si>
  <si>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</si>
  <si>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</si>
  <si>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</si>
  <si>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</si>
  <si>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</si>
  <si>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</si>
  <si>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</si>
  <si>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</si>
  <si>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</si>
  <si>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</si>
  <si>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</si>
  <si>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</si>
  <si>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</si>
  <si>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</si>
  <si>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</si>
  <si>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</si>
  <si>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</si>
  <si>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</si>
  <si>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</si>
  <si>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</si>
  <si>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</si>
  <si>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</si>
  <si>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</si>
  <si>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</si>
  <si>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</si>
  <si>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</si>
  <si>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</si>
  <si>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</si>
  <si>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</si>
  <si>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</si>
  <si>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</si>
  <si>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</si>
  <si>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</si>
  <si>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</si>
  <si>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</si>
  <si>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</si>
  <si>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</si>
  <si>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</si>
  <si>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</si>
  <si>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</si>
  <si>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</si>
  <si>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</si>
  <si>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</si>
  <si>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</si>
  <si>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</si>
  <si>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</si>
  <si>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</si>
  <si>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</si>
  <si>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</si>
  <si>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</si>
  <si>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</si>
  <si>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</si>
  <si>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</si>
  <si>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</si>
  <si>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</si>
  <si>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</si>
  <si>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</si>
  <si>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</si>
  <si>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</si>
  <si>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</si>
  <si>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</si>
  <si>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</si>
  <si>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</si>
  <si>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</si>
  <si>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</si>
  <si>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</si>
  <si>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</si>
  <si>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</si>
  <si>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</si>
  <si>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</si>
  <si>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</si>
  <si>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</si>
  <si>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</si>
  <si>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</si>
  <si>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</si>
  <si>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</si>
  <si>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</si>
  <si>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</si>
  <si>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</si>
  <si>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</si>
  <si>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</si>
  <si>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</si>
  <si>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</si>
  <si>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</si>
  <si>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</si>
  <si>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</si>
  <si>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</si>
  <si>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</si>
  <si>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</si>
  <si>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</si>
  <si>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</si>
  <si>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</si>
  <si>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</si>
  <si>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</si>
  <si>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</si>
  <si>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</si>
  <si>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</si>
  <si>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</si>
  <si>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</si>
  <si>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</si>
  <si>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</si>
  <si>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</si>
  <si>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</si>
  <si>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</si>
  <si>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</si>
  <si>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</si>
  <si>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</si>
  <si>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</si>
  <si>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</si>
  <si>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</si>
  <si>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</si>
  <si>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</si>
  <si>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</si>
  <si>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</si>
  <si>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</si>
  <si>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</si>
  <si>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</si>
  <si>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</si>
  <si>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</si>
  <si>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</si>
  <si>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</si>
  <si>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</si>
  <si>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</si>
  <si>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</si>
  <si>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</si>
  <si>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</si>
  <si>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</si>
  <si>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</si>
  <si>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</si>
  <si>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</si>
  <si>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</si>
  <si>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</si>
  <si>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</si>
  <si>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</si>
  <si>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</si>
  <si>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</si>
  <si>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</si>
  <si>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</si>
  <si>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</si>
  <si>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</si>
  <si>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</si>
  <si>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</si>
  <si>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</si>
  <si>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</si>
  <si>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</si>
  <si>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</si>
  <si>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</si>
  <si>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</si>
  <si>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</si>
  <si>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</si>
  <si>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</si>
  <si>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</si>
  <si>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</si>
  <si>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</si>
  <si>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</si>
  <si>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</si>
  <si>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</si>
  <si>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</si>
  <si>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</si>
  <si>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</si>
  <si>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</si>
  <si>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</si>
  <si>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</si>
  <si>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</si>
  <si>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</si>
  <si>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</si>
  <si>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</si>
  <si>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</si>
  <si>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</si>
  <si>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</si>
  <si>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</si>
  <si>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</si>
  <si>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</si>
  <si>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</si>
  <si>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</si>
  <si>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</si>
  <si>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</si>
  <si>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</si>
  <si>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</si>
  <si>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</si>
  <si>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</si>
  <si>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</si>
  <si>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</si>
  <si>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</si>
  <si>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</si>
  <si>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</si>
  <si>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</si>
  <si>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</si>
  <si>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</si>
  <si>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</si>
  <si>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</si>
  <si>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</si>
  <si>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</si>
  <si>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</si>
  <si>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</si>
  <si>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</si>
  <si>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</si>
  <si>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</si>
  <si>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</si>
  <si>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</si>
  <si>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</si>
  <si>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</si>
  <si>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</si>
  <si>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</si>
  <si>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</si>
  <si>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</si>
  <si>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</si>
  <si>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</si>
  <si>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</si>
  <si>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</si>
  <si>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</si>
  <si>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</si>
  <si>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</si>
  <si>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</si>
  <si>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</si>
  <si>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</si>
  <si>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</si>
  <si>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</si>
  <si>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</si>
  <si>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</si>
  <si>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</si>
  <si>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</si>
  <si>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</si>
  <si>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</si>
  <si>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</si>
  <si>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</si>
  <si>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</si>
  <si>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</si>
  <si>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</si>
  <si>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</si>
  <si>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</si>
  <si>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</si>
  <si>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</si>
  <si>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</si>
  <si>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</si>
  <si>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</si>
  <si>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</si>
  <si>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</si>
  <si>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</si>
  <si>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</si>
  <si>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</si>
  <si>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</si>
  <si>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</si>
  <si>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</si>
  <si>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</si>
  <si>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</si>
  <si>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</si>
  <si>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</si>
  <si>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</si>
  <si>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</si>
  <si>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</si>
  <si>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</si>
  <si>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</si>
  <si>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</si>
  <si>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</si>
  <si>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</si>
  <si>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</si>
  <si>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</si>
  <si>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</si>
  <si>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</si>
  <si>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</si>
  <si>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</si>
  <si>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</si>
  <si>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</si>
  <si>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</si>
  <si>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</si>
  <si>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</si>
  <si>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</si>
  <si>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</si>
  <si>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</si>
  <si>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</si>
  <si>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</si>
  <si>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</si>
  <si>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</si>
  <si>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</si>
  <si>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</si>
  <si>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</si>
  <si>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</si>
  <si>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</si>
  <si>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</si>
  <si>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</si>
  <si>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</si>
  <si>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</si>
  <si>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</si>
  <si>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</si>
  <si>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</si>
  <si>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</si>
  <si>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</si>
  <si>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</si>
  <si>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</si>
  <si>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</si>
  <si>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</si>
  <si>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</si>
  <si>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</si>
  <si>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</si>
  <si>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</si>
  <si>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</si>
  <si>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</si>
  <si>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</si>
  <si>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</si>
  <si>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</si>
  <si>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</si>
  <si>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</si>
  <si>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</si>
  <si>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</si>
  <si>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</si>
  <si>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</si>
  <si>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</si>
  <si>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</si>
  <si>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</si>
  <si>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</si>
  <si>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</si>
  <si>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</si>
  <si>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</si>
  <si>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</si>
  <si>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</si>
  <si>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</si>
  <si>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</si>
  <si>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</si>
  <si>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</si>
  <si>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</si>
  <si>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</si>
  <si>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</si>
  <si>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</si>
  <si>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</si>
  <si>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</si>
  <si>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</si>
  <si>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</si>
  <si>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</si>
  <si>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</si>
  <si>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</si>
  <si>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</si>
  <si>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</si>
  <si>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</si>
  <si>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</si>
  <si>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</si>
  <si>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</si>
  <si>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</si>
  <si>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</si>
  <si>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</si>
  <si>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</si>
  <si>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</si>
  <si>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</si>
  <si>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</si>
  <si>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</si>
  <si>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</si>
  <si>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</si>
  <si>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</si>
  <si>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</si>
  <si>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</si>
  <si>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</si>
  <si>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</si>
  <si>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</si>
  <si>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</si>
  <si>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</si>
  <si>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</si>
  <si>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</si>
  <si>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</si>
  <si>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</si>
  <si>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</si>
  <si>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</si>
  <si>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</si>
  <si>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</si>
  <si>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</si>
  <si>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</si>
  <si>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</si>
  <si>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</si>
  <si>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</si>
  <si>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</si>
  <si>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</si>
  <si>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</si>
  <si>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</si>
  <si>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</si>
  <si>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</si>
  <si>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</si>
  <si>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</si>
  <si>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</si>
  <si>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</si>
  <si>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</si>
  <si>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</si>
  <si>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</si>
  <si>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</si>
  <si>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</si>
  <si>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</si>
  <si>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</si>
  <si>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</si>
  <si>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</si>
  <si>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</si>
  <si>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</si>
  <si>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</si>
  <si>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</si>
  <si>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</si>
  <si>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</si>
  <si>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</si>
  <si>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</si>
  <si>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</si>
  <si>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</si>
  <si>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</si>
  <si>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</si>
  <si>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</si>
  <si>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</si>
  <si>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</si>
  <si>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</si>
  <si>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</si>
  <si>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</si>
  <si>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</si>
  <si>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</si>
  <si>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</si>
  <si>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</si>
  <si>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</si>
  <si>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</si>
  <si>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</si>
  <si>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</si>
  <si>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</si>
  <si>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</si>
  <si>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</si>
  <si>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</si>
  <si>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</si>
  <si>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</si>
  <si>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</si>
  <si>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</si>
  <si>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</si>
  <si>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</si>
  <si>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</si>
  <si>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</si>
  <si>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</si>
  <si>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</si>
  <si>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</si>
  <si>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</si>
  <si>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</si>
  <si>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</si>
  <si>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</si>
  <si>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</si>
  <si>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</si>
  <si>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</si>
  <si>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</si>
  <si>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</si>
  <si>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</si>
  <si>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</si>
  <si>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</si>
  <si>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</si>
  <si>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</si>
  <si>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</si>
  <si>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</si>
  <si>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</si>
  <si>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</si>
  <si>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</si>
  <si>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</si>
  <si>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</si>
  <si>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</si>
  <si>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</si>
  <si>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</si>
  <si>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</si>
  <si>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</si>
  <si>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</si>
  <si>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</si>
  <si>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</si>
  <si>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</si>
  <si>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</si>
  <si>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</si>
  <si>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</si>
  <si>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</si>
  <si>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</si>
  <si>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</si>
  <si>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</si>
  <si>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</si>
  <si>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</si>
  <si>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</si>
  <si>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</si>
  <si>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</si>
  <si>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</si>
  <si>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</si>
  <si>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</si>
  <si>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</si>
  <si>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</si>
  <si>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</si>
  <si>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</si>
  <si>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</si>
  <si>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</si>
  <si>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</si>
  <si>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</si>
  <si>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</si>
  <si>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</si>
  <si>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</si>
  <si>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</si>
  <si>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</si>
  <si>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</si>
  <si>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</si>
  <si>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</si>
  <si>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</si>
  <si>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</si>
  <si>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</si>
  <si>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</si>
  <si>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</si>
  <si>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</si>
  <si>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</si>
  <si>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</si>
  <si>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</si>
  <si>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</si>
  <si>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</si>
  <si>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</si>
  <si>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</si>
  <si>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</si>
  <si>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</si>
  <si>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</si>
  <si>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</si>
  <si>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</si>
  <si>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</si>
  <si>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</si>
  <si>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</si>
  <si>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</si>
  <si>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</si>
  <si>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</si>
  <si>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</si>
  <si>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</si>
  <si>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</si>
  <si>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</si>
  <si>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</si>
  <si>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</si>
  <si>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</si>
  <si>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</si>
  <si>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</si>
  <si>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</si>
  <si>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</si>
  <si>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</si>
  <si>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</si>
  <si>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</si>
  <si>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</si>
  <si>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</si>
  <si>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</si>
  <si>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</si>
  <si>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</si>
  <si>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</si>
  <si>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</si>
  <si>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</si>
  <si>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</si>
  <si>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</si>
  <si>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</si>
  <si>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</si>
  <si>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</si>
  <si>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</si>
  <si>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</si>
  <si>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</si>
  <si>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</si>
  <si>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</si>
  <si>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</si>
  <si>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</si>
  <si>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</si>
  <si>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</si>
  <si>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</si>
  <si>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</si>
  <si>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</si>
  <si>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</si>
  <si>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</si>
  <si>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</si>
  <si>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</si>
  <si>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</si>
  <si>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</si>
  <si>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</si>
  <si>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</si>
  <si>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</si>
  <si>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</si>
  <si>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</si>
  <si>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</si>
  <si>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</si>
  <si>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</si>
  <si>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</si>
  <si>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</si>
  <si>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</si>
  <si>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</si>
  <si>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</si>
  <si>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</si>
  <si>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</si>
  <si>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</si>
  <si>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</si>
  <si>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</si>
  <si>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</si>
  <si>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</si>
  <si>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</si>
  <si>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</si>
  <si>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</si>
  <si>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</si>
  <si>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</si>
  <si>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</si>
  <si>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</si>
  <si>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</si>
  <si>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</si>
  <si>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</si>
  <si>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</si>
  <si>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</si>
  <si>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</si>
  <si>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</si>
  <si>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</si>
  <si>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</si>
  <si>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</si>
  <si>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</si>
  <si>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</si>
  <si>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</si>
  <si>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</si>
  <si>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</si>
  <si>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</si>
  <si>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</si>
  <si>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</si>
  <si>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</si>
  <si>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</si>
  <si>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</si>
  <si>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</si>
  <si>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</si>
  <si>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</si>
  <si>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</si>
  <si>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</si>
  <si>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</si>
  <si>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</si>
  <si>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</si>
  <si>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</si>
  <si>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</si>
  <si>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</si>
  <si>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</si>
  <si>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</si>
  <si>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</si>
  <si>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</si>
  <si>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</si>
  <si>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</si>
  <si>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</si>
  <si>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</si>
  <si>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</si>
  <si>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</si>
  <si>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</si>
  <si>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</si>
  <si>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</si>
  <si>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</si>
  <si>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</si>
  <si>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</si>
  <si>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</si>
  <si>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</si>
  <si>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</si>
  <si>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</si>
  <si>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</si>
  <si>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</si>
  <si>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</si>
  <si>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</si>
  <si>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</si>
  <si>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</si>
  <si>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</si>
  <si>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</si>
  <si>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</si>
  <si>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</si>
  <si>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</si>
  <si>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</si>
  <si>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</si>
  <si>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</si>
  <si>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</si>
  <si>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</si>
  <si>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</si>
  <si>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</si>
  <si>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</si>
  <si>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</si>
  <si>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</si>
  <si>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</si>
  <si>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</si>
  <si>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</si>
  <si>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</si>
  <si>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</si>
  <si>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</si>
  <si>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</si>
  <si>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</si>
  <si>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</si>
  <si>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</si>
  <si>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</si>
  <si>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</si>
  <si>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</si>
  <si>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</si>
  <si>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</si>
  <si>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</si>
  <si>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</si>
  <si>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</si>
  <si>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</si>
  <si>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</si>
  <si>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</si>
  <si>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</si>
  <si>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</si>
  <si>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</si>
  <si>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</si>
  <si>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</si>
  <si>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</si>
  <si>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</si>
  <si>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</si>
  <si>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</si>
  <si>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</si>
  <si>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</si>
  <si>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</si>
  <si>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</si>
  <si>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</si>
  <si>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</si>
  <si>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</si>
  <si>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</si>
  <si>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</si>
  <si>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</si>
  <si>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</si>
  <si>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</si>
  <si>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</si>
  <si>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</si>
  <si>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</si>
  <si>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</si>
  <si>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</si>
  <si>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</si>
  <si>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</si>
  <si>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</si>
  <si>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</si>
  <si>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</si>
  <si>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</si>
  <si>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</si>
  <si>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</si>
  <si>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</si>
  <si>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</si>
  <si>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</si>
  <si>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</si>
  <si>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</si>
  <si>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</si>
  <si>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</si>
  <si>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</si>
  <si>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</si>
  <si>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</si>
  <si>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</si>
  <si>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</si>
  <si>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</si>
  <si>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</si>
  <si>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</si>
  <si>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</si>
  <si>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</si>
  <si>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</si>
  <si>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</si>
  <si>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</si>
  <si>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</si>
  <si>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</si>
  <si>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</si>
  <si>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</si>
  <si>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</si>
  <si>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</si>
  <si>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</si>
  <si>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</si>
  <si>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</si>
  <si>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</si>
  <si>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</si>
  <si>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</si>
  <si>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</si>
  <si>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</si>
  <si>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</si>
  <si>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</si>
  <si>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</si>
  <si>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</si>
  <si>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</si>
  <si>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</si>
  <si>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</si>
  <si>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</si>
  <si>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</si>
  <si>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</si>
  <si>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</si>
  <si>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</si>
  <si>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</si>
  <si>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</si>
  <si>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</si>
  <si>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</si>
  <si>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</si>
  <si>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</si>
  <si>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</si>
  <si>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</si>
  <si>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</si>
  <si>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</si>
  <si>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</si>
  <si>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</si>
  <si>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</si>
  <si>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</si>
  <si>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</si>
  <si>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</si>
  <si>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</si>
  <si>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</si>
  <si>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</si>
  <si>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</si>
  <si>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</si>
  <si>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</si>
  <si>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</si>
  <si>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</si>
  <si>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</si>
  <si>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</si>
  <si>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</si>
  <si>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</si>
  <si>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</si>
  <si>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</si>
  <si>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</si>
  <si>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</si>
  <si>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</si>
  <si>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</si>
  <si>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</si>
  <si>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</si>
  <si>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</si>
  <si>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</si>
  <si>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</si>
  <si>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</si>
  <si>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</si>
  <si>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</si>
  <si>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</si>
  <si>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</si>
  <si>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</si>
  <si>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</si>
  <si>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</si>
  <si>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</si>
  <si>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</si>
  <si>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</si>
  <si>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</si>
  <si>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</si>
  <si>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</si>
  <si>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</si>
  <si>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</si>
  <si>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</si>
  <si>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</si>
  <si>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</si>
  <si>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</si>
  <si>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</si>
  <si>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</si>
  <si>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</si>
  <si>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</si>
  <si>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</si>
  <si>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</si>
  <si>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</si>
  <si>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</si>
  <si>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</si>
  <si>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</si>
  <si>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</si>
  <si>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</si>
  <si>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</si>
  <si>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</si>
  <si>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</si>
  <si>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</si>
  <si>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</si>
  <si>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</si>
  <si>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</si>
  <si>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</si>
  <si>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</si>
  <si>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</si>
  <si>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</si>
  <si>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</si>
  <si>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</si>
  <si>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</si>
  <si>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</si>
  <si>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</si>
  <si>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</si>
  <si>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</si>
  <si>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</si>
  <si>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</si>
  <si>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</si>
  <si>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</si>
  <si>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</si>
  <si>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</si>
  <si>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</si>
  <si>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</si>
  <si>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</si>
  <si>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</si>
  <si>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</si>
  <si>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</si>
  <si>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</si>
  <si>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</si>
  <si>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</si>
  <si>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</si>
  <si>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</si>
  <si>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</si>
  <si>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</si>
  <si>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</si>
  <si>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</si>
  <si>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</si>
  <si>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</si>
  <si>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</si>
  <si>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</si>
  <si>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</si>
  <si>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</si>
  <si>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</si>
  <si>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</si>
  <si>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</si>
  <si>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</si>
  <si>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</si>
  <si>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</si>
  <si>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</si>
  <si>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</si>
  <si>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</si>
  <si>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</si>
  <si>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</si>
  <si>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</si>
  <si>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</si>
  <si>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</si>
  <si>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</si>
  <si>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</si>
  <si>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</si>
  <si>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</si>
  <si>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</si>
  <si>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</si>
  <si>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</si>
  <si>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</si>
  <si>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</si>
  <si>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</si>
  <si>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</si>
  <si>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</si>
  <si>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</si>
  <si>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</si>
  <si>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</si>
  <si>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</si>
  <si>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</si>
  <si>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</si>
  <si>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</si>
  <si>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</si>
  <si>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</si>
  <si>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</si>
  <si>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</si>
  <si>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</si>
  <si>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</si>
  <si>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</si>
  <si>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</si>
  <si>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</si>
  <si>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</si>
  <si>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</si>
  <si>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</si>
  <si>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</si>
  <si>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</si>
  <si>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</si>
  <si>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</si>
  <si>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</si>
  <si>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</si>
  <si>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</si>
  <si>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</si>
  <si>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</si>
  <si>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</si>
  <si>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</si>
  <si>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</si>
  <si>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</si>
  <si>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</si>
  <si>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</si>
  <si>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</si>
  <si>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</si>
  <si>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</si>
  <si>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</si>
  <si>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</si>
  <si>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</si>
  <si>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</si>
  <si>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</si>
  <si>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</si>
  <si>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</si>
  <si>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</si>
  <si>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</si>
  <si>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</si>
  <si>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</si>
  <si>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</si>
  <si>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</si>
  <si>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</si>
  <si>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</si>
  <si>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</si>
  <si>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</si>
  <si>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</si>
  <si>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</si>
  <si>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</si>
  <si>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</si>
  <si>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</si>
  <si>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</si>
  <si>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</si>
  <si>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</si>
  <si>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</si>
  <si>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</si>
  <si>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</si>
  <si>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</si>
  <si>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</si>
  <si>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</si>
  <si>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</si>
  <si>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</si>
  <si>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</si>
  <si>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</si>
  <si>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</si>
  <si>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</si>
  <si>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</si>
  <si>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</si>
  <si>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</si>
  <si>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</si>
  <si>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</si>
  <si>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</si>
  <si>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</si>
  <si>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</si>
  <si>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</si>
  <si>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</si>
  <si>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</si>
  <si>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</si>
  <si>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</si>
  <si>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</si>
  <si>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</si>
  <si>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</si>
  <si>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</si>
  <si>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</si>
  <si>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</si>
  <si>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</si>
  <si>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</si>
  <si>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</si>
  <si>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</si>
  <si>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</si>
  <si>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</si>
  <si>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</si>
  <si>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</si>
  <si>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</si>
  <si>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</si>
  <si>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</si>
  <si>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</si>
  <si>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</si>
  <si>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</si>
  <si>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</si>
  <si>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</si>
  <si>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</si>
  <si>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</si>
  <si>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</si>
  <si>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</si>
  <si>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</si>
  <si>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</si>
  <si>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</si>
  <si>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</si>
  <si>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</si>
  <si>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</si>
  <si>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</si>
  <si>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</si>
  <si>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</si>
  <si>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</si>
  <si>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</si>
  <si>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</si>
  <si>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</si>
  <si>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</si>
  <si>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</si>
  <si>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</si>
  <si>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</si>
  <si>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</si>
  <si>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</si>
  <si>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</si>
  <si>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</si>
  <si>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</si>
  <si>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</si>
  <si>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</si>
  <si>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</si>
  <si>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</si>
  <si>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</si>
  <si>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</si>
  <si>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</si>
  <si>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</si>
  <si>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</si>
  <si>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</si>
  <si>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</si>
  <si>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</si>
  <si>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</si>
  <si>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</si>
  <si>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</si>
  <si>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</si>
  <si>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</si>
  <si>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</si>
  <si>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</si>
  <si>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</si>
  <si>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</si>
  <si>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</si>
  <si>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</si>
  <si>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</si>
  <si>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</si>
  <si>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</si>
  <si>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</si>
  <si>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</si>
  <si>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</si>
  <si>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</si>
  <si>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</si>
  <si>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</si>
  <si>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</si>
  <si>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</si>
  <si>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</si>
  <si>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</si>
  <si>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</si>
  <si>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</si>
  <si>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</si>
  <si>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</si>
  <si>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</si>
  <si>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</si>
  <si>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</si>
  <si>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</si>
  <si>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</si>
  <si>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</si>
  <si>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</si>
  <si>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</si>
  <si>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</si>
  <si>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</si>
  <si>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</si>
  <si>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</si>
  <si>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</si>
  <si>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</si>
  <si>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</si>
  <si>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</si>
  <si>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</si>
  <si>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</si>
  <si>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</si>
  <si>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</si>
  <si>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</si>
  <si>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</si>
  <si>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</si>
  <si>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</si>
  <si>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</si>
  <si>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</si>
  <si>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</si>
  <si>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</si>
  <si>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</si>
  <si>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</si>
  <si>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</si>
  <si>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</si>
  <si>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</si>
  <si>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</si>
  <si>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</si>
  <si>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</si>
  <si>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</si>
  <si>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</si>
  <si>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</si>
  <si>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</si>
  <si>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</si>
  <si>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</si>
  <si>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</si>
  <si>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</si>
  <si>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</si>
  <si>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</si>
  <si>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</si>
  <si>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</si>
  <si>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</si>
  <si>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</si>
  <si>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</si>
  <si>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</si>
  <si>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</si>
  <si>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</si>
  <si>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</si>
  <si>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</si>
  <si>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</si>
  <si>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</si>
  <si>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</si>
  <si>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</si>
  <si>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</si>
  <si>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</si>
  <si>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</si>
  <si>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</si>
  <si>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</si>
  <si>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</si>
  <si>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</si>
  <si>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</si>
  <si>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</si>
  <si>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</si>
  <si>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</si>
  <si>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</si>
  <si>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</si>
  <si>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</si>
  <si>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</si>
  <si>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</si>
  <si>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</si>
  <si>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</si>
  <si>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</si>
  <si>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</si>
  <si>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</si>
  <si>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</si>
  <si>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</si>
  <si>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</si>
  <si>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</si>
  <si>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</si>
  <si>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</si>
  <si>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</si>
  <si>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</si>
  <si>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</si>
  <si>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</si>
  <si>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</si>
  <si>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</si>
  <si>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</si>
  <si>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</si>
  <si>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</si>
  <si>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</si>
  <si>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</si>
  <si>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</si>
  <si>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</si>
  <si>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</si>
  <si>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</si>
  <si>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</si>
  <si>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</si>
  <si>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</si>
  <si>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</si>
  <si>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</si>
  <si>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</si>
  <si>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</si>
  <si>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</si>
  <si>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</si>
  <si>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</si>
  <si>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</si>
  <si>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</si>
  <si>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</si>
  <si>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</si>
  <si>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</si>
  <si>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</si>
  <si>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</si>
  <si>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</si>
  <si>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</si>
  <si>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</si>
  <si>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</si>
  <si>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</si>
  <si>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</si>
  <si>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</si>
  <si>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</si>
  <si>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</si>
  <si>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</si>
  <si>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</si>
  <si>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</si>
  <si>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</si>
  <si>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</si>
  <si>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</si>
  <si>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</si>
  <si>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</si>
  <si>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</si>
  <si>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</si>
  <si>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</si>
  <si>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</si>
  <si>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</si>
  <si>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</si>
  <si>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</si>
  <si>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</si>
  <si>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</si>
  <si>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</si>
  <si>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</si>
  <si>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</si>
  <si>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</si>
  <si>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</si>
  <si>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</si>
  <si>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</si>
  <si>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</si>
  <si>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</si>
  <si>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</si>
  <si>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</si>
  <si>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</si>
  <si>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</si>
  <si>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</si>
  <si>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</si>
  <si>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</si>
  <si>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</si>
  <si>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</si>
  <si>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</si>
  <si>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</si>
  <si>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</si>
  <si>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</si>
  <si>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</si>
  <si>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</si>
  <si>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</si>
  <si>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</si>
  <si>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</si>
  <si>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</si>
  <si>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</si>
  <si>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</si>
  <si>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</si>
  <si>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</si>
  <si>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</si>
  <si>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</si>
  <si>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</si>
  <si>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</si>
  <si>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</si>
  <si>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</si>
  <si>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</si>
  <si>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</si>
  <si>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</si>
  <si>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</si>
  <si>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</si>
  <si>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</si>
  <si>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</si>
  <si>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</si>
  <si>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</si>
  <si>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</si>
  <si>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</si>
  <si>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</si>
  <si>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</si>
  <si>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</si>
  <si>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</si>
  <si>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</si>
  <si>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</si>
  <si>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</si>
  <si>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</si>
  <si>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</si>
  <si>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</si>
  <si>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</si>
  <si>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</si>
  <si>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</si>
  <si>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</si>
  <si>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</si>
  <si>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</si>
  <si>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</si>
  <si>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</si>
  <si>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</si>
  <si>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</si>
  <si>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</si>
  <si>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</si>
  <si>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</si>
  <si>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</si>
  <si>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</si>
  <si>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</si>
  <si>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</si>
  <si>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</si>
  <si>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</si>
  <si>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</si>
  <si>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</si>
  <si>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</si>
  <si>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</si>
  <si>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</si>
  <si>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</si>
  <si>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</si>
  <si>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</si>
  <si>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</si>
  <si>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</si>
  <si>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</si>
  <si>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</si>
  <si>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</si>
  <si>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</si>
  <si>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</si>
  <si>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</si>
  <si>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</si>
  <si>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</si>
  <si>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</si>
  <si>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</si>
  <si>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</si>
  <si>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</si>
  <si>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</si>
  <si>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</si>
  <si>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</si>
  <si>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</si>
  <si>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</si>
  <si>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</si>
  <si>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</si>
  <si>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</si>
  <si>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</si>
  <si>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</si>
  <si>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</si>
  <si>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</si>
  <si>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</si>
  <si>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</si>
  <si>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</si>
  <si>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</si>
  <si>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</si>
  <si>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</si>
  <si>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</si>
  <si>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</si>
  <si>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</si>
  <si>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</si>
  <si>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</si>
  <si>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</si>
  <si>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</si>
  <si>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</si>
  <si>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</si>
  <si>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</si>
  <si>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</si>
  <si>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</si>
  <si>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</si>
  <si>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</si>
  <si>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</si>
  <si>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</si>
  <si>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</si>
  <si>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</si>
  <si>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</si>
  <si>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</si>
  <si>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</si>
  <si>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</si>
  <si>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</si>
  <si>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</si>
  <si>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</si>
  <si>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</si>
  <si>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</si>
  <si>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</si>
  <si>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</si>
  <si>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</si>
  <si>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</si>
  <si>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</si>
  <si>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</si>
  <si>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</si>
  <si>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</si>
  <si>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</si>
  <si>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</si>
  <si>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</si>
  <si>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</si>
  <si>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</si>
  <si>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</si>
  <si>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</si>
  <si>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</si>
  <si>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</si>
  <si>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</si>
  <si>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</si>
  <si>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</si>
  <si>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</si>
  <si>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</si>
  <si>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</si>
  <si>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</si>
  <si>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</si>
  <si>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</si>
  <si>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</si>
  <si>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</si>
  <si>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</si>
  <si>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</si>
  <si>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</si>
  <si>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</si>
  <si>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</si>
  <si>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</si>
  <si>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</si>
  <si>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</si>
  <si>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</si>
  <si>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</si>
  <si>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</si>
  <si>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</si>
  <si>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</si>
  <si>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</si>
  <si>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</si>
  <si>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</si>
  <si>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</si>
  <si>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</si>
  <si>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</si>
  <si>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</si>
  <si>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</si>
  <si>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</si>
  <si>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</si>
  <si>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</si>
  <si>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</si>
  <si>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</si>
  <si>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</si>
  <si>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</si>
  <si>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</si>
  <si>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</si>
  <si>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</si>
  <si>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</si>
  <si>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</si>
  <si>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</si>
  <si>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</si>
  <si>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</si>
  <si>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</si>
  <si>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</si>
  <si>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</si>
  <si>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</si>
  <si>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</si>
  <si>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</si>
  <si>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</si>
  <si>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</si>
  <si>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</si>
  <si>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</si>
  <si>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</si>
  <si>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</si>
  <si>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</si>
  <si>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</si>
  <si>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</si>
  <si>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</si>
  <si>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</si>
  <si>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</si>
  <si>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</si>
  <si>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</si>
  <si>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</si>
  <si>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</si>
  <si>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</si>
  <si>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</si>
  <si>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</si>
  <si>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</si>
  <si>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</si>
  <si>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</si>
  <si>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</si>
  <si>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</si>
  <si>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</si>
  <si>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</si>
  <si>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</si>
  <si>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</si>
  <si>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</si>
  <si>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</si>
  <si>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</si>
  <si>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</si>
  <si>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</si>
  <si>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</si>
  <si>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</si>
  <si>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</si>
  <si>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</si>
  <si>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</si>
  <si>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</si>
  <si>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</si>
  <si>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</si>
  <si>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</si>
  <si>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</si>
  <si>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</si>
  <si>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</si>
  <si>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</si>
  <si>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</si>
  <si>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</si>
  <si>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</si>
  <si>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</si>
  <si>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</si>
  <si>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</si>
  <si>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</si>
  <si>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</si>
  <si>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</si>
  <si>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</si>
  <si>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</si>
  <si>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</si>
  <si>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</si>
  <si>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</si>
  <si>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</si>
  <si>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</si>
  <si>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</si>
  <si>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</si>
  <si>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</si>
  <si>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</si>
  <si>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</si>
  <si>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</si>
  <si>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</si>
  <si>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</si>
  <si>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</si>
  <si>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</si>
  <si>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</si>
  <si>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</si>
  <si>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</si>
  <si>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</si>
  <si>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</si>
  <si>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</si>
  <si>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</si>
  <si>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</si>
  <si>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</si>
  <si>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</si>
  <si>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</si>
  <si>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</si>
  <si>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</si>
  <si>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</si>
  <si>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</si>
  <si>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</si>
  <si>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</si>
  <si>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</si>
  <si>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</si>
  <si>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</si>
  <si>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</si>
  <si>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</si>
  <si>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</si>
  <si>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</si>
  <si>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</si>
  <si>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</si>
  <si>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</si>
  <si>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</si>
  <si>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</si>
  <si>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</si>
  <si>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</si>
  <si>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</si>
  <si>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</si>
  <si>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</si>
  <si>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</si>
  <si>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</si>
  <si>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</si>
  <si>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</si>
  <si>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</si>
  <si>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</si>
  <si>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</si>
  <si>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</si>
  <si>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</si>
  <si>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</si>
  <si>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</si>
  <si>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</si>
  <si>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</si>
  <si>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</si>
  <si>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</si>
  <si>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</si>
  <si>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</si>
  <si>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</si>
  <si>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</si>
  <si>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</si>
  <si>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</si>
  <si>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</si>
  <si>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</si>
  <si>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</si>
  <si>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</si>
  <si>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</si>
  <si>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</si>
  <si>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</si>
  <si>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</si>
  <si>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</si>
  <si>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</si>
  <si>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</si>
  <si>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</si>
  <si>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</si>
  <si>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</si>
  <si>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</si>
  <si>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</si>
  <si>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</si>
  <si>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</si>
  <si>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</si>
  <si>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</si>
  <si>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</si>
  <si>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</si>
  <si>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</si>
  <si>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</si>
  <si>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</si>
  <si>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</si>
  <si>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</si>
  <si>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</si>
  <si>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</si>
  <si>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</si>
  <si>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</si>
  <si>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</si>
  <si>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</si>
  <si>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</si>
  <si>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</si>
  <si>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</si>
  <si>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</si>
  <si>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</si>
  <si>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</si>
  <si>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</si>
  <si>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</si>
  <si>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</si>
  <si>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</si>
  <si>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</si>
  <si>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</si>
  <si>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</si>
  <si>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</si>
  <si>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</si>
  <si>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</si>
  <si>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</si>
  <si>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</si>
  <si>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</si>
  <si>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</si>
  <si>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</si>
  <si>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</si>
  <si>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</si>
  <si>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</si>
  <si>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</si>
  <si>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</si>
  <si>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</si>
  <si>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</si>
  <si>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</si>
  <si>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</si>
  <si>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</si>
  <si>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</si>
  <si>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</si>
  <si>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</si>
  <si>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</si>
  <si>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</si>
  <si>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</si>
  <si>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</si>
  <si>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</si>
  <si>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</si>
  <si>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</si>
  <si>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</si>
  <si>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</si>
  <si>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</si>
  <si>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</si>
  <si>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</si>
  <si>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</si>
  <si>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</si>
  <si>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</si>
  <si>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</si>
  <si>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</si>
  <si>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</si>
  <si>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</si>
  <si>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</si>
  <si>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</si>
  <si>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</si>
  <si>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</si>
  <si>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</si>
  <si>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</si>
  <si>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</si>
  <si>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</si>
  <si>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</si>
  <si>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</si>
  <si>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</si>
  <si>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</si>
  <si>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</si>
  <si>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</si>
  <si>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</si>
  <si>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</si>
  <si>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</si>
  <si>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</si>
  <si>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</si>
  <si>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</si>
  <si>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</si>
  <si>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</si>
  <si>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</si>
  <si>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</si>
  <si>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</si>
  <si>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</si>
  <si>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</si>
  <si>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</si>
  <si>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</si>
  <si>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</si>
  <si>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</si>
  <si>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</si>
  <si>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</si>
  <si>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</si>
  <si>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</si>
  <si>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</si>
  <si>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</si>
  <si>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</si>
  <si>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</si>
  <si>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</si>
  <si>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</si>
  <si>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</si>
  <si>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</si>
  <si>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</si>
  <si>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</si>
  <si>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</si>
  <si>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</si>
  <si>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</si>
  <si>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</si>
  <si>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</si>
  <si>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</si>
  <si>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</si>
  <si>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</si>
  <si>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</si>
  <si>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</si>
  <si>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</si>
  <si>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</si>
  <si>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</si>
  <si>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</si>
  <si>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</si>
  <si>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</si>
  <si>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</si>
  <si>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</si>
  <si>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</si>
  <si>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</si>
  <si>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</si>
  <si>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</si>
  <si>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</si>
  <si>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</si>
  <si>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</si>
  <si>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</si>
  <si>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</si>
  <si>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</si>
  <si>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</si>
  <si>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</si>
  <si>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</si>
  <si>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</si>
  <si>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</si>
  <si>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</si>
  <si>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</si>
  <si>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</si>
  <si>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</si>
  <si>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</si>
  <si>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</si>
  <si>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</si>
  <si>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</si>
  <si>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</si>
  <si>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</si>
  <si>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</si>
  <si>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</si>
  <si>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</si>
  <si>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</si>
  <si>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</si>
  <si>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</si>
  <si>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</si>
  <si>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</si>
  <si>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</si>
  <si>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</si>
  <si>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</si>
  <si>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</si>
  <si>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</si>
  <si>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</si>
  <si>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</si>
  <si>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</si>
  <si>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</si>
  <si>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</si>
  <si>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</si>
  <si>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</si>
  <si>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</si>
  <si>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</si>
  <si>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</si>
  <si>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</si>
  <si>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</si>
  <si>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</si>
  <si>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</si>
  <si>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</si>
  <si>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</si>
  <si>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</si>
  <si>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</si>
  <si>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</si>
  <si>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</si>
  <si>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</si>
  <si>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</si>
  <si>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</si>
  <si>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</si>
  <si>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</si>
  <si>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</si>
  <si>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</si>
  <si>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</si>
  <si>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</si>
  <si>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</si>
  <si>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</si>
  <si>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</si>
  <si>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</si>
  <si>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</si>
  <si>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</si>
  <si>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</si>
  <si>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</si>
  <si>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</si>
  <si>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</si>
  <si>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</si>
  <si>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</si>
  <si>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</si>
  <si>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</si>
  <si>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</si>
  <si>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</si>
  <si>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</si>
  <si>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</si>
  <si>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</si>
  <si>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</si>
  <si>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</si>
  <si>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</si>
  <si>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</si>
  <si>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</si>
  <si>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</si>
  <si>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</si>
  <si>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</si>
  <si>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</si>
  <si>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</si>
  <si>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</si>
  <si>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</si>
  <si>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</si>
  <si>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</si>
  <si>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</si>
  <si>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</si>
  <si>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</si>
  <si>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</si>
  <si>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</si>
  <si>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</si>
  <si>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</si>
  <si>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</si>
  <si>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</si>
  <si>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</si>
  <si>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</si>
  <si>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</si>
  <si>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</si>
  <si>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</si>
  <si>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</si>
  <si>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</si>
  <si>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</si>
  <si>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</si>
  <si>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</si>
  <si>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</si>
  <si>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</si>
  <si>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</si>
  <si>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</si>
  <si>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</si>
  <si>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</si>
  <si>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</si>
  <si>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</si>
  <si>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</si>
  <si>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</si>
  <si>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</si>
  <si>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</si>
  <si>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</si>
  <si>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</si>
  <si>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</si>
  <si>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</si>
  <si>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</si>
  <si>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</si>
  <si>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</si>
  <si>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</si>
  <si>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</si>
  <si>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</si>
  <si>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</si>
  <si>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</si>
  <si>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</si>
  <si>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</si>
  <si>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</si>
  <si>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</si>
  <si>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</si>
  <si>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</si>
  <si>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</si>
  <si>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</si>
  <si>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</si>
  <si>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</si>
  <si>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</si>
  <si>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</si>
  <si>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</si>
  <si>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</si>
  <si>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</si>
  <si>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</si>
  <si>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</si>
  <si>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</si>
  <si>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</si>
  <si>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</si>
  <si>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</si>
  <si>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</si>
  <si>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</si>
  <si>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</si>
  <si>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</si>
  <si>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</si>
  <si>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</si>
  <si>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</si>
  <si>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</si>
  <si>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</si>
  <si>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</si>
  <si>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</si>
  <si>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</si>
  <si>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</si>
  <si>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</si>
  <si>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</si>
  <si>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</si>
  <si>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</si>
  <si>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</si>
  <si>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</si>
  <si>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</si>
  <si>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</si>
  <si>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</si>
  <si>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</si>
  <si>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</si>
  <si>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</si>
  <si>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</si>
  <si>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</si>
  <si>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</si>
  <si>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</si>
  <si>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</si>
  <si>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</si>
  <si>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</si>
  <si>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</si>
  <si>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</si>
  <si>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</si>
  <si>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</si>
  <si>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</si>
  <si>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</si>
  <si>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</si>
  <si>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</si>
  <si>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</si>
  <si>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</si>
  <si>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</si>
  <si>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</si>
  <si>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</si>
  <si>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</si>
  <si>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</si>
  <si>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</si>
  <si>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</si>
  <si>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</si>
  <si>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</si>
  <si>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</si>
  <si>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</si>
  <si>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</si>
  <si>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</si>
  <si>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</si>
  <si>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</si>
  <si>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</si>
  <si>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</si>
  <si>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</si>
  <si>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</si>
  <si>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</si>
  <si>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</si>
  <si>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</si>
  <si>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</si>
  <si>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</si>
  <si>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</si>
  <si>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</si>
  <si>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</si>
  <si>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</si>
  <si>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</si>
  <si>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</si>
  <si>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</si>
  <si>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</si>
  <si>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</si>
  <si>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</si>
  <si>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</si>
  <si>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</si>
  <si>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</si>
  <si>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</si>
  <si>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</si>
  <si>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</si>
  <si>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</si>
  <si>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</si>
  <si>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</si>
  <si>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</si>
  <si>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</si>
  <si>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</si>
  <si>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</si>
  <si>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</si>
  <si>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</si>
  <si>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</si>
  <si>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</si>
  <si>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</si>
  <si>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</si>
  <si>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</si>
  <si>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</si>
  <si>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</si>
  <si>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</si>
  <si>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</si>
  <si>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</si>
  <si>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</si>
  <si>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</si>
  <si>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</si>
  <si>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</si>
  <si>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</si>
  <si>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</si>
  <si>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</si>
  <si>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</si>
  <si>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</si>
  <si>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</si>
  <si>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</si>
  <si>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</si>
  <si>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</si>
  <si>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</si>
  <si>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</si>
  <si>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</si>
  <si>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</si>
  <si>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</si>
  <si>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</si>
  <si>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</si>
  <si>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</si>
  <si>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</si>
  <si>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</si>
  <si>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</si>
  <si>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</si>
  <si>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</si>
  <si>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</si>
  <si>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</si>
  <si>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</si>
  <si>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</si>
  <si>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</si>
  <si>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</si>
  <si>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</si>
  <si>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</si>
  <si>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</si>
  <si>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</si>
  <si>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</si>
  <si>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</si>
  <si>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</si>
  <si>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</si>
  <si>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</si>
  <si>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</si>
  <si>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</si>
  <si>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</si>
  <si>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</si>
  <si>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</si>
  <si>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</si>
  <si>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</si>
  <si>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</si>
  <si>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</si>
  <si>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</si>
  <si>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</si>
  <si>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</si>
  <si>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</si>
  <si>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</si>
  <si>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</si>
  <si>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</si>
  <si>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</si>
  <si>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</si>
  <si>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</si>
  <si>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</si>
  <si>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</si>
  <si>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</si>
  <si>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</si>
  <si>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</si>
  <si>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</si>
  <si>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</si>
  <si>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</si>
  <si>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</si>
  <si>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</si>
  <si>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</si>
  <si>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</si>
  <si>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</si>
  <si>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</si>
  <si>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</si>
  <si>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</si>
  <si>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</si>
  <si>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</si>
  <si>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</si>
  <si>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</si>
  <si>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</si>
  <si>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</si>
  <si>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</si>
  <si>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</si>
  <si>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</si>
  <si>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</si>
  <si>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</si>
  <si>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</si>
  <si>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</si>
  <si>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</si>
  <si>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</si>
  <si>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</si>
  <si>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</si>
  <si>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</si>
  <si>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</si>
  <si>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</si>
  <si>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</si>
  <si>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</si>
  <si>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</si>
  <si>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</si>
  <si>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</si>
  <si>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</si>
  <si>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</si>
  <si>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</si>
  <si>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</si>
  <si>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</si>
  <si>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</si>
  <si>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</si>
  <si>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</si>
  <si>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</si>
  <si>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</si>
  <si>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</si>
  <si>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</si>
  <si>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</si>
  <si>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</si>
  <si>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</si>
  <si>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</si>
  <si>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</si>
  <si>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</si>
  <si>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</si>
  <si>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</si>
  <si>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</si>
  <si>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</si>
  <si>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</si>
  <si>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</si>
  <si>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</si>
  <si>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</si>
  <si>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</si>
  <si>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</si>
  <si>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</si>
  <si>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</si>
  <si>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</si>
  <si>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</si>
  <si>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</si>
  <si>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</si>
  <si>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</si>
  <si>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</si>
  <si>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</si>
  <si>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</si>
  <si>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</si>
  <si>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</si>
  <si>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</si>
  <si>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</si>
  <si>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</si>
  <si>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</si>
  <si>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</si>
  <si>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</si>
  <si>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</si>
  <si>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</si>
  <si>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</si>
  <si>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</si>
  <si>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</si>
  <si>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</si>
  <si>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</si>
  <si>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</si>
  <si>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</si>
  <si>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</si>
  <si>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</si>
  <si>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</si>
  <si>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</si>
  <si>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</si>
  <si>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</si>
  <si>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</si>
  <si>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</si>
  <si>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</si>
  <si>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</si>
  <si>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</si>
  <si>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</si>
  <si>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</si>
  <si>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</si>
  <si>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</si>
  <si>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</si>
  <si>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</si>
  <si>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</si>
  <si>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</si>
  <si>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</si>
  <si>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</si>
  <si>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</si>
  <si>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</si>
  <si>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</si>
  <si>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</si>
  <si>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</si>
  <si>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</si>
  <si>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</si>
  <si>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</si>
  <si>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</si>
  <si>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</si>
  <si>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</si>
  <si>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</si>
  <si>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</si>
  <si>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</si>
  <si>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</si>
  <si>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</si>
  <si>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</si>
  <si>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</si>
  <si>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</si>
  <si>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</si>
  <si>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</si>
  <si>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</si>
  <si>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</si>
  <si>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</si>
  <si>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</si>
  <si>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</si>
  <si>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</si>
  <si>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</si>
  <si>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</si>
  <si>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</si>
  <si>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</si>
  <si>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</si>
  <si>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</si>
  <si>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</si>
  <si>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</si>
  <si>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</si>
  <si>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</si>
  <si>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</si>
  <si>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</si>
  <si>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</si>
  <si>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</si>
  <si>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</si>
  <si>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</si>
  <si>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</si>
  <si>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</si>
  <si>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</si>
  <si>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</si>
  <si>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</si>
  <si>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</si>
  <si>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</si>
  <si>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</si>
  <si>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</si>
  <si>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</si>
  <si>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</si>
  <si>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</si>
  <si>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</si>
  <si>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</si>
  <si>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</si>
  <si>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</si>
  <si>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</si>
  <si>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</si>
  <si>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</si>
  <si>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</si>
  <si>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</si>
  <si>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</si>
  <si>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</si>
  <si>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</si>
  <si>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</si>
  <si>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</si>
  <si>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</si>
  <si>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</si>
  <si>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</si>
  <si>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</si>
  <si>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</si>
  <si>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</si>
  <si>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</si>
  <si>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</si>
  <si>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</si>
  <si>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</si>
  <si>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</si>
  <si>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</si>
  <si>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</si>
  <si>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</si>
  <si>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</si>
  <si>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</si>
  <si>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</si>
  <si>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</si>
  <si>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</si>
  <si>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</si>
  <si>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</si>
  <si>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</si>
  <si>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</si>
  <si>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</si>
  <si>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</si>
  <si>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</si>
  <si>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</si>
  <si>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</si>
  <si>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</si>
  <si>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</si>
  <si>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</si>
  <si>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</si>
  <si>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</si>
  <si>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</si>
  <si>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</si>
  <si>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</si>
  <si>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</si>
  <si>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</si>
  <si>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</si>
  <si>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</si>
  <si>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</si>
  <si>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</si>
  <si>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</si>
  <si>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</si>
  <si>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</si>
  <si>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</si>
  <si>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</si>
  <si>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</si>
  <si>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</si>
  <si>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</si>
  <si>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</si>
  <si>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</si>
  <si>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</si>
  <si>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</si>
  <si>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</si>
  <si>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</si>
  <si>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</si>
  <si>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</si>
  <si>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</si>
  <si>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</si>
  <si>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</si>
  <si>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</si>
  <si>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</si>
  <si>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</si>
  <si>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</si>
  <si>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</si>
  <si>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</si>
  <si>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</si>
  <si>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</si>
  <si>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</si>
  <si>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</si>
  <si>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</si>
  <si>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</si>
  <si>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</si>
  <si>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</si>
  <si>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</si>
  <si>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</si>
  <si>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</si>
  <si>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</si>
  <si>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</si>
  <si>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</si>
  <si>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</si>
  <si>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</si>
  <si>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</si>
  <si>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</si>
  <si>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</si>
  <si>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</si>
  <si>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</si>
  <si>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</si>
  <si>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</si>
  <si>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</si>
  <si>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</si>
  <si>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</si>
  <si>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</si>
  <si>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</si>
  <si>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</si>
  <si>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</si>
  <si>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</si>
  <si>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</si>
  <si>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</si>
  <si>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</si>
  <si>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</si>
  <si>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</si>
  <si>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</si>
  <si>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</si>
  <si>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</si>
  <si>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</si>
  <si>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</si>
  <si>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</si>
  <si>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</si>
  <si>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</si>
  <si>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</si>
  <si>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</si>
  <si>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</si>
  <si>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</si>
  <si>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</si>
  <si>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</si>
  <si>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</si>
  <si>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</si>
  <si>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</si>
  <si>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</si>
  <si>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</si>
  <si>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</si>
  <si>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</si>
  <si>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</si>
  <si>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</si>
  <si>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</si>
  <si>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</si>
  <si>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</si>
  <si>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</si>
  <si>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</si>
  <si>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</si>
  <si>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</si>
  <si>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</si>
  <si>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</si>
  <si>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</si>
  <si>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</si>
  <si>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</si>
  <si>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</si>
  <si>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</si>
  <si>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</si>
  <si>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</si>
  <si>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</si>
  <si>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</si>
  <si>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</si>
  <si>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</si>
  <si>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</si>
  <si>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</si>
  <si>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</si>
  <si>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</si>
  <si>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</si>
  <si>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</si>
  <si>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</si>
  <si>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</si>
  <si>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</si>
  <si>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</si>
  <si>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</si>
  <si>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</si>
  <si>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</si>
  <si>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</si>
  <si>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</si>
  <si>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</si>
  <si>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</si>
  <si>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</si>
  <si>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</si>
  <si>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</si>
  <si>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</si>
  <si>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</si>
  <si>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</si>
  <si>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</si>
  <si>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</si>
  <si>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</si>
  <si>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</si>
  <si>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</si>
  <si>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</si>
  <si>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</si>
  <si>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</si>
  <si>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</si>
  <si>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</si>
  <si>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</si>
  <si>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</si>
  <si>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</si>
  <si>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</si>
  <si>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</si>
  <si>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</si>
  <si>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</si>
  <si>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</si>
  <si>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</si>
  <si>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</si>
  <si>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</si>
  <si>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</si>
  <si>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</si>
  <si>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</si>
  <si>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</si>
  <si>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</si>
  <si>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</si>
  <si>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</si>
  <si>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</si>
  <si>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</si>
  <si>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</si>
  <si>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</si>
  <si>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</si>
  <si>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</si>
  <si>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</si>
  <si>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</si>
  <si>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</si>
  <si>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</si>
  <si>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</si>
  <si>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</si>
  <si>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</si>
  <si>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</si>
  <si>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</si>
  <si>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</si>
  <si>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</si>
  <si>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</si>
  <si>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</si>
  <si>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</si>
  <si>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</si>
  <si>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</si>
  <si>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</si>
  <si>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</si>
  <si>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</si>
  <si>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</si>
  <si>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</si>
  <si>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</si>
  <si>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</si>
  <si>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</si>
  <si>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</si>
  <si>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</si>
  <si>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</si>
  <si>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</si>
  <si>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</si>
  <si>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</si>
  <si>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</si>
  <si>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</si>
  <si>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</si>
  <si>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</si>
  <si>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</si>
  <si>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</si>
  <si>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</si>
  <si>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</si>
  <si>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</si>
  <si>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</si>
  <si>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</si>
  <si>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</si>
  <si>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</si>
  <si>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</si>
  <si>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</si>
  <si>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</si>
  <si>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</si>
  <si>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</si>
  <si>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</si>
  <si>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</si>
  <si>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</si>
  <si>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</si>
  <si>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</si>
  <si>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</si>
  <si>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</si>
  <si>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</si>
  <si>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</si>
  <si>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</si>
  <si>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</si>
  <si>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</si>
  <si>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</si>
  <si>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</si>
  <si>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</si>
  <si>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</si>
  <si>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</si>
  <si>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</si>
  <si>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</si>
  <si>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</si>
  <si>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</si>
  <si>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</si>
  <si>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</si>
  <si>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</si>
  <si>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</si>
  <si>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</si>
  <si>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</si>
  <si>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</si>
  <si>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</si>
  <si>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</si>
  <si>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</si>
  <si>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</si>
  <si>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</si>
  <si>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</si>
  <si>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</si>
  <si>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</si>
  <si>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</si>
  <si>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</si>
  <si>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</si>
  <si>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</si>
  <si>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</si>
  <si>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</si>
  <si>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</si>
  <si>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</si>
  <si>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</si>
  <si>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</si>
  <si>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</si>
  <si>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</si>
  <si>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</si>
  <si>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</si>
  <si>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</si>
  <si>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</si>
  <si>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</si>
  <si>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</si>
  <si>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</si>
  <si>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</si>
  <si>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</si>
  <si>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</si>
  <si>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</si>
  <si>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</si>
  <si>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</si>
  <si>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</si>
  <si>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</si>
  <si>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</si>
  <si>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</si>
  <si>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</si>
  <si>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</si>
  <si>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</si>
  <si>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</si>
  <si>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</si>
  <si>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</si>
  <si>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</si>
  <si>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</si>
  <si>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</si>
  <si>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</si>
  <si>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</si>
  <si>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</si>
  <si>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</si>
  <si>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</si>
  <si>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</si>
  <si>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</si>
  <si>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</si>
  <si>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</si>
  <si>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</si>
  <si>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</si>
  <si>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</si>
  <si>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</si>
  <si>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</si>
  <si>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</si>
  <si>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</si>
  <si>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</si>
  <si>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</si>
  <si>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</si>
  <si>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</si>
  <si>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</si>
  <si>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</si>
  <si>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</si>
  <si>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</si>
  <si>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</si>
  <si>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</si>
  <si>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</si>
  <si>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</si>
  <si>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</si>
  <si>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</si>
  <si>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</si>
  <si>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</si>
  <si>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</si>
  <si>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</si>
  <si>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</si>
  <si>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</si>
  <si>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</si>
  <si>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</si>
  <si>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</si>
  <si>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</si>
  <si>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</si>
  <si>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</si>
  <si>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</si>
  <si>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</si>
  <si>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</si>
  <si>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</si>
  <si>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</si>
  <si>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</si>
  <si>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</si>
  <si>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</si>
  <si>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</si>
  <si>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</si>
  <si>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</si>
  <si>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</si>
  <si>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</si>
  <si>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</si>
  <si>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</si>
  <si>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</si>
  <si>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</si>
  <si>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</si>
  <si>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</si>
  <si>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</si>
  <si>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</si>
  <si>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</si>
  <si>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</si>
  <si>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</si>
  <si>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</si>
  <si>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</si>
  <si>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</si>
  <si>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</si>
  <si>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</si>
  <si>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</si>
  <si>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</si>
  <si>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</si>
  <si>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</si>
  <si>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</si>
  <si>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</si>
  <si>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</si>
  <si>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</si>
  <si>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</si>
  <si>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</si>
  <si>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</si>
  <si>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</si>
  <si>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</si>
  <si>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</si>
  <si>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</si>
  <si>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</si>
  <si>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</si>
  <si>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</si>
  <si>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</si>
  <si>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</si>
  <si>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</si>
  <si>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</si>
  <si>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</si>
  <si>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</si>
  <si>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</si>
  <si>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</si>
  <si>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</si>
  <si>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</si>
  <si>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</si>
  <si>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</si>
  <si>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</si>
  <si>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</si>
  <si>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</si>
  <si>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</si>
  <si>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</si>
  <si>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</si>
  <si>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</si>
  <si>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</si>
  <si>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</si>
  <si>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</si>
  <si>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</si>
  <si>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</si>
  <si>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</si>
  <si>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</si>
  <si>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</si>
  <si>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</si>
  <si>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</si>
  <si>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</si>
  <si>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</si>
  <si>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</si>
  <si>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</si>
  <si>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</si>
  <si>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</si>
  <si>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</si>
  <si>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</si>
  <si>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</si>
  <si>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</si>
  <si>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</si>
  <si>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</si>
  <si>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</si>
  <si>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</si>
  <si>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</si>
  <si>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</si>
  <si>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</si>
  <si>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</si>
  <si>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</si>
  <si>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</si>
  <si>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</si>
  <si>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</si>
  <si>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</si>
  <si>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</si>
  <si>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</si>
  <si>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</si>
  <si>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</si>
  <si>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</si>
  <si>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</si>
  <si>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</si>
  <si>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</si>
  <si>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</si>
  <si>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</si>
  <si>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</si>
  <si>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</si>
  <si>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</si>
  <si>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</si>
  <si>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</si>
  <si>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</si>
  <si>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</si>
  <si>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</si>
  <si>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</si>
  <si>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</si>
  <si>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</si>
  <si>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</si>
  <si>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</si>
  <si>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</si>
  <si>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</si>
  <si>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</si>
  <si>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</si>
  <si>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</si>
  <si>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</si>
  <si>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</si>
  <si>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</si>
  <si>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</si>
  <si>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</si>
  <si>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</si>
  <si>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</si>
  <si>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</si>
  <si>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</si>
  <si>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</si>
  <si>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</si>
  <si>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</si>
  <si>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</si>
  <si>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</si>
  <si>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</si>
  <si>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</si>
  <si>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</si>
  <si>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</si>
  <si>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</si>
  <si>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</si>
  <si>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</si>
  <si>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</si>
  <si>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</si>
  <si>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</si>
  <si>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</si>
  <si>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</si>
  <si>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</si>
  <si>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</si>
  <si>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</si>
  <si>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</si>
  <si>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</si>
  <si>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</si>
  <si>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</si>
  <si>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</si>
  <si>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</si>
  <si>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</si>
  <si>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</si>
  <si>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</si>
  <si>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</si>
  <si>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</si>
  <si>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</si>
  <si>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</si>
  <si>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</si>
  <si>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</si>
  <si>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</si>
  <si>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</si>
  <si>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</si>
  <si>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</si>
  <si>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</si>
  <si>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</si>
  <si>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</si>
  <si>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</si>
  <si>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</si>
  <si>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</si>
  <si>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</si>
  <si>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</si>
  <si>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</si>
  <si>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</si>
  <si>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</si>
  <si>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</si>
  <si>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</si>
  <si>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</si>
  <si>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</si>
  <si>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</si>
  <si>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</si>
  <si>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</si>
  <si>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</si>
  <si>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</si>
  <si>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</si>
  <si>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</si>
  <si>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</si>
  <si>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</si>
  <si>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</si>
  <si>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</si>
  <si>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</si>
  <si>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</si>
  <si>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</si>
  <si>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</si>
  <si>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</si>
  <si>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</si>
  <si>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</si>
  <si>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</si>
  <si>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</si>
  <si>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</si>
  <si>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</si>
  <si>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</si>
  <si>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</si>
  <si>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</si>
  <si>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</si>
  <si>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</si>
  <si>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</si>
  <si>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</si>
  <si>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</si>
  <si>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</si>
  <si>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</si>
  <si>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</si>
  <si>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</si>
  <si>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</si>
  <si>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</si>
  <si>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</si>
  <si>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</si>
  <si>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</si>
  <si>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</si>
  <si>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</si>
  <si>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</si>
  <si>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</si>
  <si>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</si>
  <si>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</si>
  <si>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</si>
  <si>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</si>
  <si>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</si>
  <si>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</si>
  <si>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</si>
  <si>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</si>
  <si>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</si>
  <si>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</si>
  <si>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</si>
  <si>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</si>
  <si>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</si>
  <si>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</si>
  <si>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</si>
  <si>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</si>
  <si>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</si>
  <si>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</si>
  <si>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</si>
  <si>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</si>
  <si>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</si>
  <si>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</si>
  <si>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</si>
  <si>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</si>
  <si>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</si>
  <si>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</si>
  <si>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</si>
  <si>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</si>
  <si>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</si>
  <si>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</si>
  <si>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</si>
  <si>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</si>
  <si>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</si>
  <si>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</si>
  <si>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</si>
  <si>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</si>
  <si>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</si>
  <si>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</si>
  <si>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</si>
  <si>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</si>
  <si>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</si>
  <si>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</si>
  <si>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</si>
  <si>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</si>
  <si>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</si>
  <si>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</si>
  <si>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</si>
  <si>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</si>
  <si>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</si>
  <si>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</si>
  <si>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</si>
  <si>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</si>
  <si>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</si>
  <si>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</si>
  <si>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</si>
  <si>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</si>
  <si>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</si>
  <si>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</si>
  <si>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</si>
  <si>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</si>
  <si>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</si>
  <si>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</si>
  <si>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</si>
  <si>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</si>
  <si>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</si>
  <si>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</si>
  <si>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</si>
  <si>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</si>
  <si>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</si>
  <si>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</si>
  <si>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</si>
  <si>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</si>
  <si>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</si>
  <si>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</si>
  <si>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</si>
  <si>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</si>
  <si>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</si>
  <si>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</si>
  <si>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</si>
  <si>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</si>
  <si>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</si>
  <si>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</si>
  <si>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</si>
  <si>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</si>
  <si>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</si>
  <si>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</si>
  <si>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</si>
  <si>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</si>
  <si>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</si>
  <si>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</si>
  <si>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</si>
  <si>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</si>
  <si>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</si>
  <si>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</si>
  <si>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</si>
  <si>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</si>
  <si>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</si>
  <si>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</si>
  <si>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</si>
  <si>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</si>
  <si>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</si>
  <si>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</si>
  <si>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</si>
  <si>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</si>
  <si>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</si>
  <si>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</si>
  <si>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</si>
  <si>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</si>
  <si>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</si>
  <si>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</si>
  <si>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</si>
  <si>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</si>
  <si>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</si>
  <si>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</si>
  <si>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</si>
  <si>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</si>
  <si>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</si>
  <si>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</si>
  <si>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</si>
  <si>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</si>
  <si>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</si>
  <si>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</si>
  <si>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</si>
  <si>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</si>
  <si>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</si>
  <si>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</si>
  <si>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</si>
  <si>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</si>
  <si>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</si>
  <si>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</si>
  <si>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</si>
  <si>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</si>
  <si>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</si>
  <si>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</si>
  <si>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</si>
  <si>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</si>
  <si>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</si>
  <si>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</si>
  <si>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</si>
  <si>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</si>
  <si>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</si>
  <si>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</si>
  <si>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</si>
  <si>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</si>
  <si>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</si>
  <si>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</si>
  <si>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</si>
  <si>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</si>
  <si>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</si>
  <si>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</si>
  <si>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</si>
  <si>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</si>
  <si>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</si>
  <si>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</si>
  <si>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</si>
  <si>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</si>
  <si>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</si>
  <si>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</si>
  <si>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</si>
  <si>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</si>
  <si>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</si>
  <si>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</si>
  <si>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</si>
  <si>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</si>
  <si>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</si>
  <si>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</si>
  <si>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</si>
  <si>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</si>
  <si>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</si>
  <si>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</si>
  <si>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</si>
  <si>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</si>
  <si>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</si>
  <si>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</si>
  <si>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</si>
  <si>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</si>
  <si>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</si>
  <si>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</si>
  <si>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</si>
  <si>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</si>
  <si>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</si>
  <si>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</si>
  <si>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</si>
  <si>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</si>
  <si>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</si>
  <si>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</si>
  <si>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</si>
  <si>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</si>
  <si>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</si>
  <si>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</si>
  <si>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</si>
  <si>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</si>
  <si>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</si>
  <si>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</si>
  <si>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</si>
  <si>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</si>
  <si>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</si>
  <si>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</si>
  <si>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</si>
  <si>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</si>
  <si>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</si>
  <si>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</si>
  <si>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</si>
  <si>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</si>
  <si>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</si>
  <si>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</si>
  <si>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</si>
  <si>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</si>
  <si>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</si>
  <si>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</si>
  <si>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</si>
  <si>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</si>
  <si>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</si>
  <si>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</si>
  <si>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</si>
  <si>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</si>
  <si>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</si>
  <si>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</si>
  <si>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</si>
  <si>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</si>
  <si>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</si>
  <si>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</si>
  <si>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</si>
  <si>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</si>
  <si>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</si>
  <si>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</si>
  <si>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</si>
  <si>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</si>
  <si>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</si>
  <si>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</si>
  <si>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</si>
  <si>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</si>
  <si>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</si>
  <si>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</si>
  <si>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</si>
  <si>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</si>
  <si>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</si>
  <si>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</si>
  <si>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</si>
  <si>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</si>
  <si>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</si>
  <si>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</si>
  <si>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</si>
  <si>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</si>
  <si>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</si>
  <si>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</si>
  <si>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</si>
  <si>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</si>
  <si>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</si>
  <si>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</si>
  <si>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</si>
  <si>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</si>
  <si>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</si>
  <si>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</si>
  <si>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</si>
  <si>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</si>
  <si>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</si>
  <si>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</si>
  <si>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</si>
  <si>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</si>
  <si>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</si>
  <si>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</si>
  <si>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</si>
  <si>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</si>
  <si>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</si>
  <si>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</si>
  <si>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</si>
  <si>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</si>
  <si>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</si>
  <si>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</si>
  <si>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</si>
  <si>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</si>
  <si>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</si>
  <si>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</si>
  <si>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</si>
  <si>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</si>
  <si>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</si>
  <si>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</si>
  <si>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</si>
  <si>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</si>
  <si>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</si>
  <si>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</si>
  <si>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</si>
  <si>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</si>
  <si>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</si>
  <si>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</si>
  <si>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</si>
  <si>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</si>
  <si>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</si>
  <si>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</si>
  <si>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</si>
  <si>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</si>
  <si>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</si>
  <si>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</si>
  <si>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</si>
  <si>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</si>
  <si>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</si>
  <si>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</si>
  <si>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</si>
  <si>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</si>
  <si>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</si>
  <si>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</si>
  <si>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</si>
  <si>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</si>
  <si>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</si>
  <si>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</si>
  <si>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</si>
  <si>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</si>
  <si>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</si>
  <si>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</si>
  <si>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</si>
  <si>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</si>
  <si>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</si>
  <si>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</si>
  <si>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</si>
  <si>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</si>
  <si>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</si>
  <si>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</si>
  <si>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</si>
  <si>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</si>
  <si>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</si>
  <si>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</si>
  <si>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</si>
  <si>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</si>
  <si>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</si>
  <si>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</si>
  <si>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</si>
  <si>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</si>
  <si>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</si>
  <si>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</si>
  <si>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</si>
  <si>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</si>
  <si>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</si>
  <si>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</si>
  <si>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</si>
  <si>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</si>
  <si>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</si>
  <si>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</si>
  <si>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</si>
  <si>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</si>
  <si>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</si>
  <si>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</si>
  <si>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</si>
  <si>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</si>
  <si>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</si>
  <si>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</si>
  <si>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</si>
  <si>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</si>
  <si>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</si>
  <si>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</si>
  <si>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</si>
  <si>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</si>
  <si>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</si>
  <si>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</si>
  <si>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</si>
  <si>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</si>
  <si>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</si>
  <si>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</si>
  <si>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</si>
  <si>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</si>
  <si>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</si>
  <si>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</si>
  <si>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</si>
  <si>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</si>
  <si>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</si>
  <si>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</si>
  <si>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</si>
  <si>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</si>
  <si>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</si>
  <si>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</si>
  <si>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</si>
  <si>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</si>
  <si>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</si>
  <si>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</si>
  <si>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</si>
  <si>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</si>
  <si>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</si>
  <si>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</si>
  <si>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</si>
  <si>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</si>
  <si>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</si>
  <si>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</si>
  <si>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</si>
  <si>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</si>
  <si>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</si>
  <si>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</si>
  <si>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</si>
  <si>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</si>
  <si>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</si>
  <si>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</si>
  <si>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</si>
  <si>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</si>
  <si>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</si>
  <si>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</si>
  <si>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</si>
  <si>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</si>
  <si>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</si>
  <si>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</si>
  <si>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</si>
  <si>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</si>
  <si>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</si>
  <si>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</si>
  <si>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</si>
  <si>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</si>
  <si>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</si>
  <si>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</si>
  <si>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</si>
  <si>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</si>
  <si>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</si>
  <si>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</si>
  <si>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</si>
  <si>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</si>
  <si>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</si>
  <si>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</si>
  <si>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</si>
  <si>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</si>
  <si>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</si>
  <si>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</si>
  <si>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</si>
  <si>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</si>
  <si>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</si>
  <si>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</si>
  <si>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</si>
  <si>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</si>
  <si>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</si>
  <si>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</si>
  <si>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</si>
  <si>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</si>
  <si>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</si>
  <si>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</si>
  <si>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</si>
  <si>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</si>
  <si>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</si>
  <si>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</si>
  <si>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</si>
  <si>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</si>
  <si>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</si>
  <si>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</si>
  <si>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</si>
  <si>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</si>
  <si>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</si>
  <si>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</si>
  <si>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</si>
  <si>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</si>
  <si>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</si>
  <si>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</si>
  <si>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</si>
  <si>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</si>
  <si>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</si>
  <si>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</si>
  <si>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</si>
  <si>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</si>
  <si>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</si>
  <si>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</si>
  <si>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</si>
  <si>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</si>
  <si>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</si>
  <si>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</si>
  <si>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</si>
  <si>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</si>
  <si>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</si>
  <si>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</si>
  <si>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</si>
  <si>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</si>
  <si>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</si>
  <si>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</si>
  <si>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</si>
  <si>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</si>
  <si>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</si>
  <si>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</si>
  <si>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</si>
  <si>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</si>
  <si>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</si>
  <si>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</si>
  <si>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</si>
  <si>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</si>
  <si>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</si>
  <si>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</si>
  <si>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</si>
  <si>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</si>
  <si>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</si>
  <si>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</si>
  <si>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</si>
  <si>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</si>
  <si>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</si>
  <si>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</si>
  <si>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</si>
  <si>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</si>
  <si>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</si>
  <si>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</si>
  <si>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</si>
  <si>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</si>
  <si>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</si>
  <si>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</si>
  <si>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</si>
  <si>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</si>
  <si>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</si>
  <si>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</si>
  <si>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</si>
  <si>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</si>
  <si>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</si>
  <si>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</si>
  <si>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</si>
  <si>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</si>
  <si>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</si>
  <si>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</si>
  <si>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</si>
  <si>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</si>
  <si>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</si>
  <si>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</si>
  <si>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</si>
  <si>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</si>
  <si>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</si>
  <si>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</si>
  <si>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</si>
  <si>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</si>
  <si>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</si>
  <si>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</si>
  <si>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</si>
  <si>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</si>
  <si>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</si>
  <si>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</si>
  <si>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</si>
  <si>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</si>
  <si>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</si>
  <si>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</si>
  <si>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</si>
  <si>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</si>
  <si>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</si>
  <si>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</si>
  <si>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</si>
  <si>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</si>
  <si>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</si>
  <si>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</si>
  <si>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</si>
  <si>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</si>
  <si>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</si>
  <si>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</si>
  <si>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</si>
  <si>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</si>
  <si>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</si>
  <si>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</si>
  <si>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</si>
  <si>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</si>
  <si>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</si>
  <si>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</si>
  <si>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</si>
  <si>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</si>
  <si>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</si>
  <si>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</si>
  <si>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</si>
  <si>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</si>
  <si>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</si>
  <si>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</si>
  <si>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</si>
  <si>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</si>
  <si>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</si>
  <si>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</si>
  <si>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</si>
  <si>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</si>
  <si>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</si>
  <si>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</si>
  <si>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</si>
  <si>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</si>
  <si>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</si>
  <si>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</si>
  <si>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</si>
  <si>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</si>
  <si>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</si>
  <si>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</si>
  <si>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</si>
  <si>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</si>
  <si>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</si>
  <si>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</si>
  <si>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</si>
  <si>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</si>
  <si>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</si>
  <si>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</si>
  <si>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</si>
  <si>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</si>
  <si>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</si>
  <si>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</si>
  <si>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</si>
  <si>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</si>
  <si>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</si>
  <si>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</si>
  <si>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</si>
  <si>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</si>
  <si>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</si>
  <si>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</si>
  <si>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</si>
  <si>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</si>
  <si>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</si>
  <si>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</si>
  <si>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</si>
  <si>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</si>
  <si>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</si>
  <si>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</si>
  <si>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</si>
  <si>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</si>
  <si>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</si>
  <si>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</si>
  <si>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</si>
  <si>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</si>
  <si>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</si>
  <si>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</si>
  <si>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</si>
  <si>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</si>
  <si>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</si>
  <si>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</si>
  <si>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</si>
  <si>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</si>
  <si>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</si>
  <si>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</si>
  <si>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</si>
  <si>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</si>
  <si>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</si>
  <si>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</si>
  <si>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</si>
  <si>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</si>
  <si>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</si>
  <si>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</si>
  <si>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</si>
  <si>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</si>
  <si>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</si>
  <si>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</si>
  <si>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</si>
  <si>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</si>
  <si>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</si>
  <si>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</si>
  <si>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</si>
  <si>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</si>
  <si>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</si>
  <si>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</si>
  <si>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</si>
  <si>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</si>
  <si>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</si>
  <si>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</si>
  <si>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</si>
  <si>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</si>
  <si>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</si>
  <si>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</si>
  <si>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</si>
  <si>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</si>
  <si>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</si>
  <si>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</si>
  <si>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</si>
  <si>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</si>
  <si>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</si>
  <si>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</si>
  <si>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</si>
  <si>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</si>
  <si>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</si>
  <si>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</si>
  <si>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</si>
  <si>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</si>
  <si>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</si>
  <si>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</si>
  <si>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</si>
  <si>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</si>
  <si>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</si>
  <si>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</si>
  <si>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</si>
  <si>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</si>
  <si>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</si>
  <si>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</si>
  <si>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</si>
  <si>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</si>
  <si>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</si>
  <si>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</si>
  <si>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</si>
  <si>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</si>
  <si>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</si>
  <si>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</si>
  <si>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</si>
  <si>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</si>
  <si>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</si>
  <si>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</si>
  <si>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</si>
  <si>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</si>
  <si>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</si>
  <si>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</si>
  <si>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</si>
  <si>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</si>
  <si>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</si>
  <si>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</si>
  <si>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</si>
  <si>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</si>
  <si>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</si>
  <si>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</si>
  <si>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</si>
  <si>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</si>
  <si>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</si>
  <si>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</si>
  <si>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</si>
  <si>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</si>
  <si>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</si>
  <si>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</si>
  <si>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</si>
  <si>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</si>
  <si>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</si>
  <si>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</si>
  <si>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</si>
  <si>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</si>
  <si>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</si>
  <si>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</si>
  <si>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</si>
  <si>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</si>
  <si>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</si>
  <si>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</si>
  <si>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</si>
  <si>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</si>
  <si>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</si>
  <si>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</si>
  <si>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</si>
  <si>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</si>
  <si>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</si>
  <si>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</si>
  <si>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</si>
  <si>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</si>
  <si>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</si>
  <si>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</si>
  <si>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</si>
  <si>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</si>
  <si>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</si>
  <si>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</si>
  <si>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</si>
  <si>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</si>
  <si>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</si>
  <si>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</si>
  <si>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</si>
  <si>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</si>
  <si>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</si>
  <si>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</si>
  <si>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</si>
  <si>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</si>
  <si>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</si>
  <si>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</si>
  <si>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</si>
  <si>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</si>
  <si>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</si>
  <si>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</si>
  <si>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</si>
  <si>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</si>
  <si>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</si>
  <si>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</si>
  <si>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</si>
  <si>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</si>
  <si>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</si>
  <si>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</si>
  <si>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</si>
  <si>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</si>
  <si>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</si>
  <si>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</si>
  <si>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</si>
  <si>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</si>
  <si>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</si>
  <si>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</si>
  <si>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</si>
  <si>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</si>
  <si>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</si>
  <si>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</si>
  <si>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</si>
  <si>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</si>
  <si>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</si>
  <si>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</si>
  <si>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</si>
  <si>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</si>
  <si>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</si>
  <si>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</si>
  <si>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</si>
  <si>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</si>
  <si>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</si>
  <si>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</si>
  <si>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</si>
  <si>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</si>
  <si>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</si>
  <si>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</si>
  <si>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</si>
  <si>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</si>
  <si>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</si>
  <si>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</si>
  <si>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</si>
  <si>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</si>
  <si>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</si>
  <si>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</si>
  <si>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</si>
  <si>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</si>
  <si>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</si>
  <si>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</si>
  <si>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</si>
  <si>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</si>
  <si>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</si>
  <si>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</si>
  <si>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</si>
  <si>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</si>
  <si>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</si>
  <si>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</si>
  <si>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</si>
  <si>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</si>
  <si>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</si>
  <si>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</si>
  <si>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</si>
  <si>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</si>
  <si>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</si>
  <si>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</si>
  <si>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</si>
  <si>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</si>
  <si>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</si>
  <si>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</si>
  <si>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</si>
  <si>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</si>
  <si>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</si>
  <si>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</si>
  <si>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</si>
  <si>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</si>
  <si>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</si>
  <si>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</si>
  <si>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</si>
  <si>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</si>
  <si>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</si>
  <si>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</si>
  <si>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</si>
  <si>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</si>
  <si>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</si>
  <si>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</si>
  <si>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</si>
  <si>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</si>
  <si>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</si>
  <si>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</si>
  <si>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</si>
  <si>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</si>
  <si>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</si>
  <si>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</si>
  <si>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</si>
  <si>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</si>
  <si>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</si>
  <si>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</si>
  <si>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</si>
  <si>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</si>
  <si>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</si>
  <si>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</si>
  <si>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</si>
  <si>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</si>
  <si>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</si>
  <si>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</si>
  <si>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</si>
  <si>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</si>
  <si>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</si>
  <si>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</si>
  <si>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</si>
  <si>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</si>
  <si>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</si>
  <si>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</si>
  <si>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</si>
  <si>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</si>
  <si>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</si>
  <si>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</si>
  <si>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</si>
  <si>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</si>
  <si>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</si>
  <si>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</si>
  <si>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</si>
  <si>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</si>
  <si>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</si>
  <si>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</si>
  <si>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</si>
  <si>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</si>
  <si>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</si>
  <si>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</si>
  <si>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</si>
  <si>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</si>
  <si>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</si>
  <si>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</si>
  <si>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</si>
  <si>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</si>
  <si>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</si>
  <si>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</si>
  <si>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</si>
  <si>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</si>
  <si>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</si>
  <si>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</si>
  <si>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</si>
  <si>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</si>
  <si>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</si>
  <si>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</si>
  <si>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</si>
  <si>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</si>
  <si>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</si>
  <si>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</si>
  <si>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</si>
  <si>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</si>
  <si>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</si>
  <si>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</si>
  <si>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</si>
  <si>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</si>
  <si>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</si>
  <si>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</si>
  <si>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</si>
  <si>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</si>
  <si>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</si>
  <si>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</si>
  <si>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</si>
  <si>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</si>
  <si>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</si>
  <si>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</si>
  <si>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</si>
  <si>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</si>
  <si>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</si>
  <si>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</si>
  <si>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</si>
  <si>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</si>
  <si>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</si>
  <si>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</si>
  <si>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</si>
  <si>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</si>
  <si>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</si>
  <si>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</si>
  <si>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</si>
  <si>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</si>
  <si>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</si>
  <si>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</si>
  <si>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</si>
  <si>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</si>
  <si>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</si>
  <si>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</si>
  <si>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</si>
  <si>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</si>
  <si>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</si>
  <si>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</si>
  <si>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</si>
  <si>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</si>
  <si>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</si>
  <si>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</si>
  <si>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</si>
  <si>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</si>
  <si>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</si>
  <si>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</si>
  <si>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</si>
  <si>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</si>
  <si>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</si>
  <si>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</si>
  <si>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</si>
  <si>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</si>
  <si>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</si>
  <si>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</si>
  <si>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</si>
  <si>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</si>
  <si>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</si>
  <si>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</si>
  <si>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</si>
  <si>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</si>
  <si>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</si>
  <si>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</si>
  <si>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</si>
  <si>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</si>
  <si>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</si>
  <si>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</si>
  <si>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</si>
  <si>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</si>
  <si>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</si>
  <si>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</si>
  <si>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</si>
  <si>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</si>
  <si>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</si>
  <si>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</si>
  <si>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</si>
  <si>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</si>
  <si>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</si>
  <si>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</si>
  <si>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</si>
  <si>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</si>
  <si>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</si>
  <si>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</si>
  <si>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</si>
  <si>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</si>
  <si>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</si>
  <si>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</si>
  <si>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</si>
  <si>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</si>
  <si>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</si>
  <si>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</si>
  <si>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</si>
  <si>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</si>
  <si>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</si>
  <si>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</si>
  <si>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</si>
  <si>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</si>
  <si>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</si>
  <si>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</si>
  <si>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</si>
  <si>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</si>
  <si>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</si>
  <si>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</si>
  <si>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</si>
  <si>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</si>
  <si>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</si>
  <si>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</si>
  <si>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</si>
  <si>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</si>
  <si>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</si>
  <si>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</si>
  <si>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</si>
  <si>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</si>
  <si>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</si>
  <si>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</si>
  <si>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</si>
  <si>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</si>
  <si>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</si>
  <si>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</si>
  <si>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</si>
  <si>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</si>
  <si>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</si>
  <si>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</si>
  <si>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</si>
  <si>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</si>
  <si>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</si>
  <si>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</si>
  <si>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</si>
  <si>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</si>
  <si>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</si>
  <si>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</si>
  <si>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</si>
  <si>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</si>
  <si>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</si>
  <si>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</si>
  <si>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</si>
  <si>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</si>
  <si>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</si>
  <si>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</si>
  <si>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</si>
  <si>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</si>
  <si>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</si>
  <si>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</si>
  <si>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</si>
  <si>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</si>
  <si>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</si>
  <si>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</si>
  <si>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</si>
  <si>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</si>
  <si>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</si>
  <si>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</si>
  <si>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</si>
  <si>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</si>
  <si>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</si>
  <si>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</si>
  <si>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</si>
  <si>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</si>
  <si>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</si>
  <si>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</si>
  <si>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</si>
  <si>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</si>
  <si>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</si>
  <si>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</si>
  <si>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</si>
  <si>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</si>
  <si>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</si>
  <si>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</si>
  <si>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</si>
  <si>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</si>
  <si>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</si>
  <si>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</si>
  <si>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</si>
  <si>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</si>
  <si>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</si>
  <si>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</si>
  <si>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</si>
  <si>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</si>
  <si>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</si>
  <si>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</si>
  <si>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</si>
  <si>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</si>
  <si>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</si>
  <si>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</si>
  <si>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</si>
  <si>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</si>
  <si>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</si>
  <si>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</si>
  <si>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</si>
  <si>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</si>
  <si>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</si>
  <si>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</si>
  <si>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</si>
  <si>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</si>
  <si>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</si>
  <si>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</si>
  <si>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</si>
  <si>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</si>
  <si>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</si>
  <si>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</si>
  <si>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</si>
  <si>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</si>
  <si>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</si>
  <si>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</si>
  <si>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</si>
  <si>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</si>
  <si>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</si>
  <si>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</si>
  <si>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</si>
  <si>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</si>
  <si>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</si>
  <si>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</si>
  <si>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</si>
  <si>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</si>
  <si>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</si>
  <si>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</si>
  <si>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</si>
  <si>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</si>
  <si>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</si>
  <si>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</si>
  <si>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</si>
  <si>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</si>
  <si>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</si>
  <si>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</si>
  <si>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</si>
  <si>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</si>
  <si>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</si>
  <si>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</si>
  <si>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</si>
  <si>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</si>
  <si>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</si>
  <si>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</si>
  <si>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</si>
  <si>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</si>
  <si>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</si>
  <si>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</si>
  <si>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</si>
  <si>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</si>
  <si>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</si>
  <si>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</si>
  <si>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</si>
  <si>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</si>
  <si>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</si>
  <si>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</si>
  <si>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</si>
  <si>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</si>
  <si>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</si>
  <si>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</si>
  <si>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</si>
  <si>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</si>
  <si>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</si>
  <si>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</si>
  <si>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</si>
  <si>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</si>
  <si>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</si>
  <si>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</si>
  <si>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</si>
  <si>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</si>
  <si>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</si>
  <si>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</si>
  <si>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</si>
  <si>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</si>
  <si>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</si>
  <si>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</si>
  <si>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</si>
  <si>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</si>
  <si>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</si>
  <si>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</si>
  <si>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</si>
  <si>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</si>
  <si>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</si>
  <si>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</si>
  <si>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</si>
  <si>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</si>
  <si>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</si>
  <si>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</si>
  <si>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</si>
  <si>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</si>
  <si>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</si>
  <si>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</si>
  <si>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</si>
  <si>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</si>
  <si>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</si>
  <si>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</si>
  <si>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</si>
  <si>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</si>
  <si>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</si>
  <si>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</si>
  <si>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</si>
  <si>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</si>
  <si>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</si>
  <si>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</si>
  <si>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</si>
  <si>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</si>
  <si>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</si>
  <si>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</si>
  <si>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</si>
  <si>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</si>
  <si>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</si>
  <si>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</si>
  <si>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</si>
  <si>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</si>
  <si>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</si>
  <si>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</si>
  <si>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</si>
  <si>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</si>
  <si>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</si>
  <si>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</si>
  <si>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</si>
  <si>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</si>
  <si>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</si>
  <si>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</si>
  <si>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</si>
  <si>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</si>
  <si>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</si>
  <si>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</si>
  <si>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</si>
  <si>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</si>
  <si>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</si>
  <si>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</si>
  <si>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</si>
  <si>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</si>
  <si>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</si>
  <si>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</si>
  <si>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</si>
  <si>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</si>
  <si>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</si>
  <si>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</si>
  <si>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</si>
  <si>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</si>
  <si>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</si>
  <si>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</si>
  <si>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</si>
  <si>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</si>
  <si>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</si>
  <si>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</si>
  <si>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</si>
  <si>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</si>
  <si>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</si>
  <si>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</si>
  <si>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</si>
  <si>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</si>
  <si>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</si>
  <si>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</si>
  <si>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</si>
  <si>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</si>
  <si>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</si>
  <si>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</si>
  <si>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</si>
  <si>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</si>
  <si>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</si>
  <si>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</si>
  <si>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</si>
  <si>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</si>
  <si>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</si>
  <si>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</si>
  <si>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</si>
  <si>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</si>
  <si>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</si>
  <si>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</si>
  <si>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</si>
  <si>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</si>
  <si>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</si>
  <si>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</si>
  <si>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</si>
  <si>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</si>
  <si>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</si>
  <si>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</si>
  <si>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</si>
  <si>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</si>
  <si>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</si>
  <si>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</si>
  <si>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</si>
  <si>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</si>
  <si>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</si>
  <si>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</si>
  <si>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</si>
  <si>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</si>
  <si>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</si>
  <si>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</si>
  <si>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</si>
  <si>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</si>
  <si>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</si>
  <si>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</si>
  <si>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</si>
  <si>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</si>
  <si>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</si>
  <si>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</si>
  <si>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</si>
  <si>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</si>
  <si>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</si>
  <si>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</si>
  <si>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</si>
  <si>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</si>
  <si>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</si>
  <si>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</si>
  <si>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</si>
  <si>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</si>
  <si>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</si>
  <si>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</si>
  <si>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</si>
  <si>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</si>
  <si>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</si>
  <si>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</si>
  <si>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</si>
  <si>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</si>
  <si>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</si>
  <si>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</si>
  <si>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</si>
  <si>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</si>
  <si>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</si>
  <si>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</si>
  <si>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</si>
  <si>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</si>
  <si>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</si>
  <si>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</si>
  <si>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</si>
  <si>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</si>
  <si>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</si>
  <si>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</si>
  <si>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</si>
  <si>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</si>
  <si>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</si>
  <si>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</si>
  <si>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</si>
  <si>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</si>
  <si>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</si>
  <si>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</si>
  <si>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</si>
  <si>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</si>
  <si>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</si>
  <si>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</si>
  <si>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</si>
  <si>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</si>
  <si>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</si>
  <si>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</si>
  <si>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</si>
  <si>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</si>
  <si>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</si>
  <si>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</si>
  <si>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</si>
  <si>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</si>
  <si>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</si>
  <si>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</si>
  <si>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</si>
  <si>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</si>
  <si>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</si>
  <si>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</si>
  <si>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</si>
  <si>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</si>
  <si>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</si>
  <si>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</si>
  <si>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</si>
  <si>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</si>
  <si>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</si>
  <si>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</si>
  <si>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</si>
  <si>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</si>
  <si>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</si>
  <si>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</si>
  <si>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</si>
  <si>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</si>
  <si>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</si>
  <si>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</si>
  <si>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</si>
  <si>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</si>
  <si>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</si>
  <si>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</si>
  <si>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</si>
  <si>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</si>
  <si>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</si>
  <si>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</si>
  <si>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</si>
  <si>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</si>
  <si>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</si>
  <si>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</si>
  <si>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</si>
  <si>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</si>
  <si>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</si>
  <si>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</si>
  <si>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</si>
  <si>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</si>
  <si>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</si>
  <si>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</si>
  <si>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</si>
  <si>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</si>
  <si>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</si>
  <si>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</si>
  <si>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</si>
  <si>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</si>
  <si>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</si>
  <si>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</si>
  <si>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</si>
  <si>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</si>
  <si>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</si>
  <si>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</si>
  <si>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</si>
  <si>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</si>
  <si>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</si>
  <si>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</si>
  <si>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</si>
  <si>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</si>
  <si>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</si>
  <si>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</si>
  <si>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</si>
  <si>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</si>
  <si>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</si>
  <si>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</si>
  <si>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</si>
  <si>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</si>
  <si>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</si>
  <si>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</si>
  <si>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</si>
  <si>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</si>
  <si>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</si>
  <si>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</si>
  <si>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</si>
  <si>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</si>
  <si>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</si>
  <si>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</si>
  <si>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</si>
  <si>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</si>
  <si>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</si>
  <si>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</si>
  <si>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</si>
  <si>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</si>
  <si>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</si>
  <si>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</si>
  <si>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</si>
  <si>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</si>
  <si>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</si>
  <si>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</si>
  <si>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</si>
  <si>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</si>
  <si>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</si>
  <si>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</si>
  <si>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</si>
  <si>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</si>
  <si>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</si>
  <si>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</si>
  <si>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</si>
  <si>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</si>
  <si>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</si>
  <si>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</si>
  <si>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</si>
  <si>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</si>
  <si>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</si>
  <si>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</si>
  <si>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</si>
  <si>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</si>
  <si>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</si>
  <si>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</si>
  <si>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</si>
  <si>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</si>
  <si>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</si>
  <si>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</si>
  <si>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</si>
  <si>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</si>
  <si>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</si>
  <si>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</si>
  <si>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</si>
  <si>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</si>
  <si>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</si>
  <si>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</si>
  <si>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</si>
  <si>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</si>
  <si>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</si>
  <si>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</si>
  <si>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</si>
  <si>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</si>
  <si>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</si>
  <si>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</si>
  <si>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</si>
  <si>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</si>
  <si>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</si>
  <si>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</si>
  <si>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</si>
  <si>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</si>
  <si>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</si>
  <si>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</si>
  <si>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</si>
  <si>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</si>
  <si>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</si>
  <si>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</si>
  <si>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</si>
  <si>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</si>
  <si>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</si>
  <si>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</si>
  <si>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</si>
  <si>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</si>
  <si>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</si>
  <si>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</si>
  <si>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</si>
  <si>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</si>
  <si>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</si>
  <si>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</si>
  <si>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</si>
  <si>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</si>
  <si>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</si>
  <si>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</si>
  <si>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</si>
  <si>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</si>
  <si>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</si>
  <si>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</si>
  <si>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</si>
  <si>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</si>
  <si>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</si>
  <si>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</si>
  <si>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</si>
  <si>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</si>
  <si>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</si>
  <si>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</si>
  <si>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</si>
  <si>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</si>
  <si>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</si>
  <si>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</si>
  <si>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</si>
  <si>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</si>
  <si>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</si>
  <si>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</si>
  <si>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</si>
  <si>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</si>
  <si>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</si>
  <si>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</si>
  <si>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</si>
  <si>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</si>
  <si>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</si>
  <si>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</si>
  <si>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</si>
  <si>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</si>
  <si>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</si>
  <si>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</si>
  <si>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</si>
  <si>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</si>
  <si>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</si>
  <si>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</si>
  <si>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</si>
  <si>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</si>
  <si>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</si>
  <si>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</si>
  <si>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</si>
  <si>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</si>
  <si>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</si>
  <si>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</si>
  <si>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</si>
  <si>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</si>
  <si>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</si>
  <si>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</si>
  <si>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</si>
  <si>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</si>
  <si>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</si>
  <si>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</si>
  <si>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</si>
  <si>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</si>
  <si>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</si>
  <si>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</si>
  <si>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</si>
  <si>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</si>
  <si>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</si>
  <si>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</si>
  <si>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</si>
  <si>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</si>
  <si>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</si>
  <si>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</si>
  <si>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</si>
  <si>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</si>
  <si>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</si>
  <si>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</si>
  <si>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</si>
  <si>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</si>
  <si>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</si>
  <si>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</si>
  <si>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</si>
  <si>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</si>
  <si>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</si>
  <si>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</si>
  <si>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</si>
  <si>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</si>
  <si>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</si>
  <si>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</si>
  <si>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</si>
  <si>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</si>
  <si>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</si>
  <si>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</si>
  <si>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</si>
  <si>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</si>
  <si>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</si>
  <si>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</si>
  <si>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</si>
  <si>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</si>
  <si>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</si>
  <si>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</si>
  <si>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</si>
  <si>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</si>
  <si>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</si>
  <si>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</si>
  <si>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</si>
  <si>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</si>
  <si>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</si>
  <si>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</si>
  <si>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</si>
  <si>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</si>
  <si>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</si>
  <si>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</si>
  <si>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</si>
  <si>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</si>
  <si>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</si>
  <si>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</si>
  <si>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</si>
  <si>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</si>
  <si>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</si>
  <si>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</si>
  <si>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</si>
  <si>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</si>
  <si>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</si>
  <si>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</si>
  <si>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</si>
  <si>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</si>
  <si>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</si>
  <si>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</si>
  <si>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</si>
  <si>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</si>
  <si>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</si>
  <si>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</si>
  <si>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</si>
  <si>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</si>
  <si>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</si>
  <si>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</si>
  <si>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</si>
  <si>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</si>
  <si>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</si>
  <si>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</si>
  <si>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</si>
  <si>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</si>
  <si>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</si>
  <si>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</si>
  <si>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</si>
  <si>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</si>
  <si>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</si>
  <si>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</si>
  <si>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</si>
  <si>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</si>
  <si>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</si>
  <si>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</si>
  <si>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</si>
  <si>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</si>
  <si>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</si>
  <si>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</si>
  <si>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</si>
  <si>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</si>
  <si>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</si>
  <si>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</si>
  <si>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</si>
  <si>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</si>
  <si>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</si>
  <si>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</si>
  <si>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</si>
  <si>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</si>
  <si>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</si>
  <si>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</si>
  <si>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</si>
  <si>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</si>
  <si>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</si>
  <si>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</si>
  <si>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</si>
  <si>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</si>
  <si>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</si>
  <si>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</si>
  <si>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</si>
  <si>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</si>
  <si>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</si>
  <si>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</si>
  <si>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</si>
  <si>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</si>
  <si>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</si>
  <si>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</si>
  <si>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</si>
  <si>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</si>
  <si>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</si>
  <si>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</si>
  <si>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</si>
  <si>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</si>
  <si>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</si>
  <si>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</si>
  <si>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</si>
  <si>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</si>
  <si>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</si>
  <si>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</si>
  <si>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</si>
  <si>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</si>
  <si>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</si>
  <si>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</si>
  <si>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</si>
  <si>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</si>
  <si>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</si>
  <si>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</si>
  <si>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</si>
  <si>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</si>
  <si>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</si>
  <si>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</si>
  <si>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</si>
  <si>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</si>
  <si>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</si>
  <si>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</si>
  <si>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</si>
  <si>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</si>
  <si>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</si>
  <si>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</si>
  <si>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</si>
  <si>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</si>
  <si>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</si>
  <si>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</si>
  <si>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</si>
  <si>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</si>
  <si>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</si>
  <si>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</si>
  <si>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</si>
  <si>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</si>
  <si>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</si>
  <si>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</si>
  <si>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</si>
  <si>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</si>
  <si>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</si>
  <si>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</si>
  <si>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</si>
  <si>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</si>
  <si>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</si>
  <si>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</si>
  <si>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</si>
  <si>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</si>
  <si>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</si>
  <si>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</si>
  <si>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</si>
  <si>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</si>
  <si>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</si>
  <si>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</si>
  <si>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</si>
  <si>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</si>
  <si>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</si>
  <si>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</si>
  <si>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</si>
  <si>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</si>
  <si>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</si>
  <si>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</si>
  <si>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</si>
  <si>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</si>
  <si>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</si>
  <si>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</si>
  <si>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</si>
  <si>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</si>
  <si>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</si>
  <si>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</si>
  <si>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</si>
  <si>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</si>
  <si>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</si>
  <si>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</si>
  <si>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</si>
  <si>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</si>
  <si>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</si>
  <si>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</si>
  <si>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</si>
  <si>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</si>
  <si>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</si>
  <si>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</si>
  <si>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</si>
  <si>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</si>
  <si>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</si>
  <si>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</si>
  <si>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</si>
  <si>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</si>
  <si>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</si>
  <si>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</si>
  <si>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</si>
  <si>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</si>
  <si>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</si>
  <si>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</si>
  <si>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</si>
  <si>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</si>
  <si>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</si>
  <si>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</si>
  <si>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</si>
  <si>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</si>
  <si>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</si>
  <si>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</si>
  <si>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</si>
  <si>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</si>
  <si>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</si>
  <si>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</si>
  <si>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</si>
  <si>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</si>
  <si>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</si>
  <si>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</si>
  <si>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</si>
  <si>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</si>
  <si>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</si>
  <si>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</si>
  <si>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</si>
  <si>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</si>
  <si>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</si>
  <si>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</si>
  <si>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</si>
  <si>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</si>
  <si>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</si>
  <si>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</si>
  <si>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</si>
  <si>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</si>
  <si>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</si>
  <si>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</si>
  <si>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</si>
  <si>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</si>
  <si>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</si>
  <si>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</si>
  <si>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</si>
  <si>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</si>
  <si>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</si>
  <si>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</si>
  <si>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</si>
  <si>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</si>
  <si>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</si>
  <si>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</si>
  <si>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</si>
  <si>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</si>
  <si>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</si>
  <si>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</si>
  <si>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</si>
  <si>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</si>
  <si>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</si>
  <si>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</si>
  <si>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</si>
  <si>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</si>
  <si>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</si>
  <si>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</si>
  <si>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</si>
  <si>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</si>
  <si>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</si>
  <si>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</si>
  <si>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</si>
  <si>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</si>
  <si>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</si>
  <si>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</si>
  <si>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</si>
  <si>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</si>
  <si>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</si>
  <si>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</si>
  <si>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</si>
  <si>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</si>
  <si>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</si>
  <si>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</si>
  <si>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</si>
  <si>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</si>
  <si>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</si>
  <si>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</si>
  <si>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</si>
  <si>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</si>
  <si>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</si>
  <si>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</si>
  <si>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</si>
  <si>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</si>
  <si>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</si>
  <si>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</si>
  <si>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</si>
  <si>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</si>
  <si>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</si>
  <si>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</si>
  <si>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</si>
  <si>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</si>
  <si>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</si>
  <si>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</si>
  <si>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</si>
  <si>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</si>
  <si>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</si>
  <si>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</si>
  <si>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</si>
  <si>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</si>
  <si>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</si>
  <si>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</si>
  <si>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</si>
  <si>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</si>
  <si>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</si>
  <si>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</si>
  <si>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</si>
  <si>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</si>
  <si>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</si>
  <si>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</si>
  <si>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</si>
  <si>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</si>
  <si>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</si>
  <si>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</si>
  <si>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</si>
  <si>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</si>
  <si>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</si>
  <si>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</si>
  <si>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</si>
  <si>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</si>
  <si>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</si>
  <si>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</si>
  <si>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</si>
  <si>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</si>
  <si>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</si>
  <si>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</si>
  <si>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</si>
  <si>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</si>
  <si>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</si>
  <si>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</si>
  <si>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</si>
  <si>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</si>
  <si>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</si>
  <si>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</si>
  <si>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</si>
  <si>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</si>
  <si>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</si>
  <si>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</si>
  <si>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</si>
  <si>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</si>
  <si>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</si>
  <si>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</si>
  <si>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</si>
  <si>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</si>
  <si>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</si>
  <si>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</si>
  <si>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</si>
  <si>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</si>
  <si>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</si>
  <si>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</si>
  <si>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</si>
  <si>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</si>
  <si>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</si>
  <si>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</si>
  <si>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</si>
  <si>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</si>
  <si>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</si>
  <si>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</si>
  <si>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</si>
  <si>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</si>
  <si>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</si>
  <si>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</si>
  <si>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</si>
  <si>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</si>
  <si>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</si>
  <si>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</si>
  <si>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</si>
  <si>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</si>
  <si>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</si>
  <si>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</si>
  <si>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</si>
  <si>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</si>
  <si>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</si>
  <si>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</si>
  <si>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</si>
  <si>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</si>
  <si>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</si>
  <si>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</si>
  <si>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</si>
  <si>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</si>
  <si>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</si>
  <si>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</si>
  <si>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</si>
  <si>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</si>
  <si>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</si>
  <si>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</si>
  <si>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</si>
  <si>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</si>
  <si>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</si>
  <si>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</si>
  <si>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</si>
  <si>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</si>
  <si>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</si>
  <si>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</si>
  <si>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</si>
  <si>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</si>
  <si>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</si>
  <si>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</si>
  <si>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</si>
  <si>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</si>
  <si>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</si>
  <si>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</si>
  <si>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</si>
  <si>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</si>
  <si>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</si>
  <si>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</si>
  <si>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</si>
  <si>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</si>
  <si>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</si>
  <si>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</si>
  <si>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</si>
  <si>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</si>
  <si>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</si>
  <si>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</si>
  <si>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</si>
  <si>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</si>
  <si>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</si>
  <si>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</si>
  <si>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</si>
  <si>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</si>
  <si>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</si>
  <si>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</si>
  <si>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</si>
  <si>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</si>
  <si>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</si>
  <si>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</si>
  <si>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</si>
  <si>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</si>
  <si>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</si>
  <si>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</si>
  <si>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</si>
  <si>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</si>
  <si>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</si>
  <si>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</si>
  <si>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</si>
  <si>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</si>
  <si>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</si>
  <si>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</si>
  <si>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</si>
  <si>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</si>
  <si>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</si>
  <si>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</si>
  <si>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</si>
  <si>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</si>
  <si>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</si>
  <si>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</si>
  <si>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</si>
  <si>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</si>
  <si>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</si>
  <si>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</si>
  <si>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</si>
  <si>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</si>
  <si>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</si>
  <si>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</si>
  <si>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</si>
  <si>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</si>
  <si>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</si>
  <si>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</si>
  <si>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</si>
  <si>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</si>
  <si>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</si>
  <si>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</si>
  <si>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</si>
  <si>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</si>
  <si>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</si>
  <si>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</si>
  <si>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</si>
  <si>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</si>
  <si>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</si>
  <si>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</si>
  <si>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</si>
  <si>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</si>
  <si>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</si>
  <si>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</si>
  <si>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</si>
  <si>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</si>
  <si>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</si>
  <si>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</si>
  <si>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</si>
  <si>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</si>
  <si>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</si>
  <si>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</si>
  <si>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</si>
  <si>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</si>
  <si>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</si>
  <si>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</si>
  <si>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</si>
  <si>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</si>
  <si>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</si>
  <si>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</si>
  <si>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</si>
  <si>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</si>
  <si>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</si>
  <si>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</si>
  <si>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</si>
  <si>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</si>
  <si>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</si>
  <si>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</si>
  <si>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</si>
  <si>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</si>
  <si>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</si>
  <si>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</si>
  <si>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</si>
  <si>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</si>
  <si>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</si>
  <si>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</si>
  <si>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</si>
  <si>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</si>
  <si>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</si>
  <si>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</si>
  <si>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</si>
  <si>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</si>
  <si>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</si>
  <si>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</si>
  <si>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</si>
  <si>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</si>
  <si>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</si>
  <si>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</si>
  <si>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</si>
  <si>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</si>
  <si>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</si>
  <si>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</si>
  <si>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</si>
  <si>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</si>
  <si>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</si>
  <si>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</si>
  <si>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</si>
  <si>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</si>
  <si>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</si>
  <si>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</si>
  <si>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</si>
  <si>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</si>
  <si>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</si>
  <si>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</si>
  <si>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</si>
  <si>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</si>
  <si>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</si>
  <si>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</si>
  <si>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</si>
  <si>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</si>
  <si>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</si>
  <si>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</si>
  <si>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</si>
  <si>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</si>
  <si>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</si>
  <si>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</si>
  <si>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</si>
  <si>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</si>
  <si>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</si>
  <si>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</si>
  <si>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</si>
  <si>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</si>
  <si>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</si>
  <si>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</si>
  <si>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</si>
  <si>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</si>
  <si>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</si>
  <si>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</si>
  <si>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</si>
  <si>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</si>
  <si>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</si>
  <si>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</si>
  <si>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</si>
  <si>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</si>
  <si>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</si>
  <si>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</si>
  <si>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</si>
  <si>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</si>
  <si>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</si>
  <si>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</si>
  <si>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</si>
  <si>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</si>
  <si>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</si>
  <si>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</si>
  <si>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</si>
  <si>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</si>
  <si>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</si>
  <si>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</si>
  <si>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</si>
  <si>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</si>
  <si>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</si>
  <si>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</si>
  <si>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</si>
  <si>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</si>
  <si>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</si>
  <si>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</si>
  <si>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</si>
  <si>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</si>
  <si>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</si>
  <si>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</si>
  <si>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</si>
  <si>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</si>
  <si>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</si>
  <si>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</si>
  <si>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</si>
  <si>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</si>
  <si>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</si>
  <si>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</si>
  <si>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</si>
  <si>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</si>
  <si>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</si>
  <si>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</si>
  <si>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</si>
  <si>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</si>
  <si>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</si>
  <si>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</si>
  <si>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</si>
  <si>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</si>
  <si>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</si>
  <si>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</si>
  <si>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</si>
  <si>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</si>
  <si>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</si>
  <si>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</si>
  <si>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</si>
  <si>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</si>
  <si>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</si>
  <si>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</si>
  <si>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</si>
  <si>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</si>
  <si>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</si>
  <si>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</si>
  <si>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</si>
  <si>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</si>
  <si>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</si>
  <si>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</si>
  <si>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</si>
  <si>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</si>
  <si>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</si>
  <si>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</si>
  <si>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</si>
  <si>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</si>
  <si>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</si>
  <si>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</si>
  <si>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</si>
  <si>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</si>
  <si>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</si>
  <si>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</si>
  <si>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</si>
  <si>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</si>
  <si>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</si>
  <si>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</si>
  <si>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</si>
  <si>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</si>
  <si>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</si>
  <si>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</si>
  <si>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</si>
  <si>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</si>
  <si>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</si>
  <si>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</si>
  <si>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</si>
  <si>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</si>
  <si>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</si>
  <si>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</si>
  <si>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</si>
  <si>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</si>
  <si>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</si>
  <si>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</si>
  <si>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</si>
  <si>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</si>
  <si>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</si>
  <si>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</si>
  <si>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</si>
  <si>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</si>
  <si>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</si>
  <si>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</si>
  <si>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</si>
  <si>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</si>
  <si>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</si>
  <si>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</si>
  <si>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</si>
  <si>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</si>
  <si>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</si>
  <si>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</si>
  <si>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</si>
  <si>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</si>
  <si>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</si>
  <si>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</si>
  <si>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</si>
  <si>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</si>
  <si>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</si>
  <si>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</si>
  <si>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</si>
  <si>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</si>
  <si>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</si>
  <si>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</si>
  <si>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</si>
  <si>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</si>
  <si>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</si>
  <si>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</si>
  <si>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</si>
  <si>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</si>
  <si>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</si>
  <si>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</si>
  <si>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</si>
  <si>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</si>
  <si>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</si>
  <si>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</si>
  <si>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</si>
  <si>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</si>
  <si>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</si>
  <si>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</si>
  <si>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</si>
  <si>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</si>
  <si>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</si>
  <si>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</si>
  <si>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</si>
  <si>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</si>
  <si>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</si>
  <si>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</si>
  <si>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</si>
  <si>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</si>
  <si>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</si>
  <si>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</si>
  <si>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</si>
  <si>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</si>
  <si>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</si>
  <si>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</si>
  <si>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</si>
  <si>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</si>
  <si>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</si>
  <si>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</si>
  <si>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</si>
  <si>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</si>
  <si>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</si>
  <si>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</si>
  <si>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</si>
  <si>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</si>
  <si>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</si>
  <si>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</si>
  <si>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</si>
  <si>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</si>
  <si>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</si>
  <si>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</si>
  <si>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</si>
  <si>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</si>
  <si>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</si>
  <si>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</si>
  <si>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</si>
  <si>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</si>
  <si>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</si>
  <si>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</si>
  <si>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</si>
  <si>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</si>
  <si>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</si>
  <si>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</si>
  <si>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</si>
  <si>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</si>
  <si>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</si>
  <si>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</si>
  <si>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</si>
  <si>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</si>
  <si>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</si>
  <si>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</si>
  <si>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</si>
  <si>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</si>
  <si>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</si>
  <si>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</si>
  <si>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</si>
  <si>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</si>
  <si>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</si>
  <si>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</si>
  <si>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</si>
  <si>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</si>
  <si>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</si>
  <si>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</si>
  <si>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</si>
  <si>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</si>
  <si>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</si>
  <si>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</si>
  <si>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</si>
  <si>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</si>
  <si>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</si>
  <si>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</si>
  <si>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</si>
  <si>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</si>
  <si>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</si>
  <si>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</si>
  <si>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</si>
  <si>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</si>
  <si>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</si>
  <si>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</si>
  <si>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</si>
  <si>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</si>
  <si>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</si>
  <si>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</si>
  <si>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</si>
  <si>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</si>
  <si>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</si>
  <si>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</si>
  <si>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</si>
  <si>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</si>
  <si>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</si>
  <si>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</si>
  <si>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</si>
  <si>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</si>
  <si>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</si>
  <si>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</si>
  <si>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</si>
  <si>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</si>
  <si>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</si>
  <si>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</si>
  <si>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</si>
  <si>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</si>
  <si>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</si>
  <si>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</si>
  <si>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</si>
  <si>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</si>
  <si>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</si>
  <si>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</si>
  <si>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</si>
  <si>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</si>
  <si>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</si>
  <si>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</si>
  <si>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</si>
  <si>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</si>
  <si>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</si>
  <si>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</si>
  <si>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</si>
  <si>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</si>
  <si>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</si>
  <si>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</si>
  <si>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</si>
  <si>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</si>
  <si>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</si>
  <si>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</si>
  <si>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</si>
  <si>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</si>
  <si>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</si>
  <si>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</si>
  <si>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</si>
  <si>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</si>
  <si>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</si>
  <si>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</si>
  <si>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</si>
  <si>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</si>
  <si>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</si>
  <si>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</si>
  <si>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</si>
  <si>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</si>
  <si>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</si>
  <si>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</si>
  <si>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</si>
  <si>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</si>
  <si>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</si>
  <si>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</si>
  <si>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</si>
  <si>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</si>
  <si>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</si>
  <si>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</si>
  <si>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</si>
  <si>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</si>
  <si>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</si>
  <si>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</si>
  <si>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</si>
  <si>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</si>
  <si>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</si>
  <si>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</si>
  <si>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</si>
  <si>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</si>
  <si>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</si>
  <si>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</si>
  <si>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</si>
  <si>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</si>
  <si>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</si>
  <si>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</si>
  <si>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</si>
  <si>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</si>
  <si>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</si>
  <si>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</si>
  <si>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</si>
  <si>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</si>
  <si>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</si>
  <si>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</si>
  <si>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</si>
  <si>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</si>
  <si>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</si>
  <si>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</si>
  <si>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</si>
  <si>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</si>
  <si>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</si>
  <si>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</si>
  <si>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</si>
  <si>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</si>
  <si>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</si>
  <si>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</si>
  <si>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</si>
  <si>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</si>
  <si>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</si>
  <si>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</si>
  <si>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</si>
  <si>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</si>
  <si>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</si>
  <si>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</si>
  <si>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</si>
  <si>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</si>
  <si>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</si>
  <si>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</si>
  <si>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</si>
  <si>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</si>
  <si>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</si>
  <si>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</si>
  <si>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</si>
  <si>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</si>
  <si>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</si>
  <si>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</si>
  <si>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</si>
  <si>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</si>
  <si>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</si>
  <si>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</si>
  <si>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</si>
  <si>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</si>
  <si>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</si>
  <si>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</si>
  <si>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</si>
  <si>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</si>
  <si>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</si>
  <si>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</si>
  <si>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</si>
  <si>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</si>
  <si>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</si>
  <si>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</si>
  <si>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</si>
  <si>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</si>
  <si>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</si>
  <si>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</si>
  <si>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</si>
  <si>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</si>
  <si>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</si>
  <si>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</si>
  <si>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</si>
  <si>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</si>
  <si>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</si>
  <si>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</si>
  <si>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</si>
  <si>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</si>
  <si>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</si>
  <si>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</si>
  <si>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</si>
  <si>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</si>
  <si>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</si>
  <si>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</si>
  <si>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</si>
  <si>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</si>
  <si>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</si>
  <si>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</si>
  <si>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</si>
  <si>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</si>
  <si>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</si>
  <si>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</si>
  <si>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</si>
  <si>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</si>
  <si>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</si>
  <si>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</si>
  <si>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</si>
  <si>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</si>
  <si>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</si>
  <si>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</si>
  <si>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</si>
  <si>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</si>
  <si>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</si>
  <si>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</si>
  <si>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</si>
  <si>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</si>
  <si>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</si>
  <si>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</si>
  <si>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</si>
  <si>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</si>
  <si>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</si>
  <si>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</si>
  <si>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</si>
  <si>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</si>
  <si>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</si>
  <si>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</si>
  <si>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</si>
  <si>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</si>
  <si>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</si>
  <si>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</si>
  <si>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</si>
  <si>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</si>
  <si>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</si>
  <si>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</si>
  <si>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</si>
  <si>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</si>
  <si>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</si>
  <si>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</si>
  <si>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</si>
  <si>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</si>
  <si>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</si>
  <si>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</si>
  <si>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</si>
  <si>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</si>
  <si>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</si>
  <si>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</si>
  <si>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</si>
  <si>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</si>
  <si>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</si>
  <si>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</si>
  <si>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</si>
  <si>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</si>
  <si>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</si>
  <si>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</si>
  <si>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</si>
  <si>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</si>
  <si>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</si>
  <si>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</si>
  <si>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</si>
  <si>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</si>
  <si>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</si>
  <si>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</si>
  <si>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</si>
  <si>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</si>
  <si>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</si>
  <si>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</si>
  <si>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</si>
  <si>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</si>
  <si>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</si>
  <si>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</si>
  <si>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</si>
  <si>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</si>
  <si>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</si>
  <si>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</si>
  <si>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</si>
  <si>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</si>
  <si>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</si>
  <si>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</si>
  <si>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</si>
  <si>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</si>
  <si>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</si>
  <si>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</si>
  <si>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</si>
  <si>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</si>
  <si>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</si>
  <si>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</si>
  <si>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</si>
  <si>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</si>
  <si>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</si>
  <si>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</si>
  <si>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</si>
  <si>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</si>
  <si>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</si>
  <si>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</si>
  <si>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</si>
  <si>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</si>
  <si>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</si>
  <si>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</si>
  <si>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</si>
  <si>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</si>
  <si>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</si>
  <si>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</si>
  <si>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</si>
  <si>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</si>
  <si>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</si>
  <si>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</si>
  <si>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</si>
  <si>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</si>
  <si>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</si>
  <si>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</si>
  <si>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</si>
  <si>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</si>
  <si>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</si>
  <si>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</si>
  <si>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</si>
  <si>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</si>
  <si>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</si>
  <si>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</si>
  <si>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</si>
  <si>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</si>
  <si>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</si>
  <si>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</si>
  <si>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</si>
  <si>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</si>
  <si>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</si>
  <si>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</si>
  <si>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</si>
  <si>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</si>
  <si>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</si>
  <si>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</si>
  <si>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</si>
  <si>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</si>
  <si>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</si>
  <si>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</si>
  <si>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</si>
  <si>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</si>
  <si>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</si>
  <si>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</si>
  <si>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</si>
  <si>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</si>
  <si>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</si>
  <si>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</si>
  <si>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</si>
  <si>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</si>
  <si>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</si>
  <si>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</si>
  <si>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</si>
  <si>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</si>
  <si>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</si>
  <si>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</si>
  <si>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</si>
  <si>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</si>
  <si>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</si>
  <si>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</si>
  <si>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</si>
  <si>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</si>
  <si>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</si>
  <si>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</si>
  <si>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</si>
  <si>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</si>
  <si>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</si>
  <si>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</si>
  <si>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</si>
  <si>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</si>
  <si>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</si>
  <si>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</si>
  <si>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</si>
  <si>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</si>
  <si>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</si>
  <si>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</si>
  <si>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</si>
  <si>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</si>
  <si>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</si>
  <si>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</si>
  <si>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</si>
  <si>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</si>
  <si>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</si>
  <si>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</si>
  <si>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</si>
  <si>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</si>
  <si>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</si>
  <si>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</si>
  <si>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</si>
  <si>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</si>
  <si>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</si>
  <si>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</si>
  <si>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</si>
  <si>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</si>
  <si>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</si>
  <si>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</si>
  <si>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</si>
  <si>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</si>
  <si>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</si>
  <si>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</si>
  <si>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</si>
  <si>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</si>
  <si>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</si>
  <si>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</si>
  <si>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</si>
  <si>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</si>
  <si>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</si>
  <si>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</si>
  <si>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</si>
  <si>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</si>
  <si>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</si>
  <si>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</si>
  <si>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</si>
  <si>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</si>
  <si>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</si>
  <si>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</si>
  <si>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</si>
  <si>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</si>
  <si>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</si>
  <si>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</si>
  <si>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</si>
  <si>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</si>
  <si>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</si>
  <si>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</si>
  <si>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</si>
  <si>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</si>
  <si>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</si>
  <si>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</si>
  <si>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</si>
  <si>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</si>
  <si>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</si>
  <si>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</si>
  <si>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</si>
  <si>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</si>
  <si>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</si>
  <si>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</si>
  <si>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</si>
  <si>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</si>
  <si>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</si>
  <si>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</si>
  <si>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</si>
  <si>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</si>
  <si>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</si>
  <si>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</si>
  <si>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</si>
  <si>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</si>
  <si>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</si>
  <si>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</si>
  <si>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</si>
  <si>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</si>
  <si>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</si>
  <si>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</si>
  <si>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</si>
  <si>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</si>
  <si>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</si>
  <si>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</si>
  <si>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</si>
  <si>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</si>
  <si>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</si>
  <si>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</si>
  <si>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</si>
  <si>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</si>
  <si>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</si>
  <si>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</si>
  <si>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</si>
  <si>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</si>
  <si>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</si>
  <si>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</si>
  <si>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</si>
  <si>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</si>
  <si>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</si>
  <si>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</si>
  <si>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</si>
  <si>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</si>
  <si>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</si>
  <si>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</si>
  <si>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</si>
  <si>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</si>
  <si>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</si>
  <si>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</si>
  <si>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</si>
  <si>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</si>
  <si>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</si>
  <si>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</si>
  <si>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</si>
  <si>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</si>
  <si>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</si>
  <si>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</si>
  <si>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</si>
  <si>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</si>
  <si>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</si>
  <si>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</si>
  <si>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</si>
  <si>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</si>
  <si>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</si>
  <si>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</si>
  <si>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</si>
  <si>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</si>
  <si>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</si>
  <si>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</si>
  <si>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</si>
  <si>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</si>
  <si>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</si>
  <si>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</si>
  <si>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</si>
  <si>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</si>
  <si>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</si>
  <si>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</si>
  <si>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</si>
  <si>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</si>
  <si>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</si>
  <si>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</si>
  <si>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</si>
  <si>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</si>
  <si>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</si>
  <si>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</si>
  <si>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</si>
  <si>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</si>
  <si>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</si>
  <si>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</si>
  <si>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</si>
  <si>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</si>
  <si>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</si>
  <si>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</si>
  <si>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</si>
  <si>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</si>
  <si>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</si>
  <si>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</si>
  <si>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</si>
  <si>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</si>
  <si>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</si>
  <si>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</si>
  <si>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</si>
  <si>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</si>
  <si>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</si>
  <si>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</si>
  <si>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</si>
  <si>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</si>
  <si>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</si>
  <si>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</si>
  <si>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</si>
  <si>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</si>
  <si>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</si>
  <si>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</si>
  <si>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</si>
  <si>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</si>
  <si>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</si>
  <si>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</si>
  <si>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</si>
  <si>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</si>
  <si>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</si>
  <si>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</si>
  <si>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</si>
  <si>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</si>
  <si>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</si>
  <si>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</si>
  <si>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</si>
  <si>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</si>
  <si>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</si>
  <si>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</si>
  <si>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</si>
  <si>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</si>
  <si>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</si>
  <si>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</si>
  <si>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</si>
  <si>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</si>
  <si>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</si>
  <si>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</si>
  <si>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</si>
  <si>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</si>
  <si>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</si>
  <si>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</si>
  <si>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</si>
  <si>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</si>
  <si>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</si>
  <si>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</si>
  <si>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</si>
  <si>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</si>
  <si>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</si>
  <si>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</si>
  <si>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</si>
  <si>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</si>
  <si>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</si>
  <si>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</si>
  <si>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</si>
  <si>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</si>
  <si>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</si>
  <si>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</si>
  <si>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</si>
  <si>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</si>
  <si>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</si>
  <si>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</si>
  <si>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</si>
  <si>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</si>
  <si>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</si>
  <si>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</si>
  <si>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</si>
  <si>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</si>
  <si>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</si>
  <si>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</si>
  <si>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</si>
  <si>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</si>
  <si>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</si>
  <si>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</si>
  <si>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</si>
  <si>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</si>
  <si>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</si>
  <si>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</si>
  <si>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</si>
  <si>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</si>
  <si>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</si>
  <si>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</si>
  <si>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</si>
  <si>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</si>
  <si>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</si>
  <si>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</si>
  <si>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</si>
  <si>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</si>
  <si>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</si>
  <si>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</si>
  <si>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</si>
  <si>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</si>
  <si>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</si>
  <si>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</si>
  <si>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</si>
  <si>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</si>
  <si>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</si>
  <si>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</si>
  <si>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</si>
  <si>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</si>
  <si>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</si>
  <si>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</si>
  <si>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</si>
  <si>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</si>
  <si>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</si>
  <si>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</si>
  <si>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</si>
  <si>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</si>
  <si>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</si>
  <si>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</si>
  <si>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</si>
  <si>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</si>
  <si>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</si>
  <si>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</si>
  <si>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</si>
  <si>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</si>
  <si>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</si>
  <si>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</si>
  <si>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</si>
  <si>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</si>
  <si>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</si>
  <si>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</si>
  <si>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</si>
  <si>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</si>
  <si>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</si>
  <si>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</si>
  <si>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</si>
  <si>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</si>
  <si>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</si>
  <si>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</si>
  <si>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</si>
  <si>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</si>
  <si>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</si>
  <si>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</si>
  <si>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</si>
  <si>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</si>
  <si>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</si>
  <si>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</si>
  <si>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</si>
  <si>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</si>
  <si>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</si>
  <si>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</si>
  <si>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</si>
  <si>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</si>
  <si>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</si>
  <si>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</si>
  <si>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</si>
  <si>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</si>
  <si>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</si>
  <si>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</si>
  <si>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</si>
  <si>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</si>
  <si>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</si>
  <si>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</si>
  <si>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</si>
  <si>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</si>
  <si>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</si>
  <si>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</si>
  <si>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</si>
  <si>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</si>
  <si>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</si>
  <si>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</si>
  <si>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</si>
  <si>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</si>
  <si>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</si>
  <si>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</si>
  <si>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</si>
  <si>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</si>
  <si>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</si>
  <si>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</si>
  <si>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</si>
  <si>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</si>
  <si>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</si>
  <si>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</si>
  <si>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</si>
  <si>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</si>
  <si>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</si>
  <si>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</si>
  <si>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</si>
  <si>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</si>
  <si>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</si>
  <si>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</si>
  <si>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</si>
  <si>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</si>
  <si>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</si>
  <si>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</si>
  <si>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</si>
  <si>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</si>
  <si>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</si>
  <si>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</si>
  <si>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</si>
  <si>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</si>
  <si>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</si>
  <si>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</si>
  <si>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</si>
  <si>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</si>
  <si>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</si>
  <si>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</si>
  <si>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</si>
  <si>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</si>
  <si>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</si>
  <si>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</si>
  <si>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</si>
  <si>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</si>
  <si>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</si>
  <si>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</si>
  <si>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</si>
  <si>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</si>
  <si>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</si>
  <si>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</si>
  <si>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</si>
  <si>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</si>
  <si>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</si>
  <si>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</si>
  <si>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</si>
  <si>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</si>
  <si>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</si>
  <si>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</si>
  <si>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</si>
  <si>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</si>
  <si>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</si>
  <si>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</si>
  <si>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</si>
  <si>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</si>
  <si>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</si>
  <si>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</si>
  <si>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</si>
  <si>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</si>
  <si>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</si>
  <si>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</si>
  <si>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</si>
  <si>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</si>
  <si>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</si>
  <si>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</si>
  <si>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</si>
  <si>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</si>
  <si>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</si>
  <si>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</si>
  <si>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</si>
  <si>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</si>
  <si>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</si>
  <si>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</si>
  <si>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</si>
  <si>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</si>
  <si>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</si>
  <si>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</si>
  <si>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</si>
  <si>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</si>
  <si>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</si>
  <si>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</si>
  <si>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</si>
  <si>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</si>
  <si>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</si>
  <si>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</si>
  <si>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</si>
  <si>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</si>
  <si>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</si>
  <si>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</si>
  <si>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</si>
  <si>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</si>
  <si>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</si>
  <si>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</si>
  <si>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</si>
  <si>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</si>
  <si>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</si>
  <si>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</si>
  <si>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</si>
  <si>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</si>
  <si>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</si>
  <si>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</si>
  <si>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</si>
  <si>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</si>
  <si>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</si>
  <si>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</si>
  <si>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</si>
  <si>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</si>
  <si>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</si>
  <si>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</si>
  <si>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</si>
  <si>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</si>
  <si>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</si>
  <si>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</si>
  <si>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</si>
  <si>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</si>
  <si>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</si>
  <si>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</si>
  <si>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</si>
  <si>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</si>
  <si>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</si>
  <si>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</si>
  <si>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</si>
  <si>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</si>
  <si>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</si>
  <si>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</si>
  <si>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</si>
  <si>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</si>
  <si>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</si>
  <si>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</si>
  <si>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</si>
  <si>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</si>
  <si>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</si>
  <si>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</si>
  <si>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</si>
  <si>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</si>
  <si>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</si>
  <si>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</si>
  <si>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</si>
  <si>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</si>
  <si>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</si>
  <si>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</si>
  <si>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</si>
  <si>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</si>
  <si>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</si>
  <si>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</si>
  <si>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</si>
  <si>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</si>
  <si>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</si>
  <si>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</si>
  <si>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</si>
  <si>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</si>
  <si>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</si>
  <si>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</si>
  <si>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</si>
  <si>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</si>
  <si>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</si>
  <si>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</si>
  <si>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</si>
  <si>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</si>
  <si>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</si>
  <si>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</si>
  <si>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</si>
  <si>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</si>
  <si>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</si>
  <si>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</si>
  <si>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</si>
  <si>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</si>
  <si>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</si>
  <si>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</si>
  <si>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</si>
  <si>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</si>
  <si>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</si>
  <si>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</si>
  <si>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</si>
  <si>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</si>
  <si>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</si>
  <si>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</si>
  <si>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</si>
  <si>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</si>
  <si>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</si>
  <si>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</si>
  <si>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</si>
  <si>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</si>
  <si>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</si>
  <si>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</si>
  <si>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</si>
  <si>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</si>
  <si>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</si>
  <si>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</si>
  <si>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</si>
  <si>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</si>
  <si>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</si>
  <si>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</si>
  <si>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</si>
  <si>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</si>
  <si>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</si>
  <si>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</si>
  <si>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</si>
  <si>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</si>
  <si>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</si>
  <si>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</si>
  <si>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</si>
  <si>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</si>
  <si>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</si>
  <si>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</si>
  <si>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</si>
  <si>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</si>
  <si>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</si>
  <si>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</si>
  <si>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</si>
  <si>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</si>
  <si>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</si>
  <si>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</si>
  <si>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</si>
  <si>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</si>
  <si>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</si>
  <si>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</si>
  <si>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</si>
  <si>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</si>
  <si>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</si>
  <si>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</si>
  <si>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</si>
  <si>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</si>
  <si>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</si>
  <si>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</si>
  <si>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</si>
  <si>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</si>
  <si>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</si>
  <si>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</si>
  <si>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</si>
  <si>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</si>
  <si>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</si>
  <si>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</si>
  <si>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</si>
  <si>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</si>
  <si>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</si>
  <si>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</si>
  <si>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</si>
  <si>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</si>
  <si>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</si>
  <si>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</si>
  <si>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</si>
  <si>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</si>
  <si>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</si>
  <si>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</si>
  <si>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</si>
  <si>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</si>
  <si>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</si>
  <si>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</si>
  <si>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</si>
  <si>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</si>
  <si>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</si>
  <si>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</si>
  <si>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</si>
  <si>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</si>
  <si>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</si>
  <si>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</si>
  <si>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</si>
  <si>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</si>
  <si>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</si>
  <si>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</si>
  <si>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</si>
  <si>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</si>
  <si>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</si>
  <si>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</si>
  <si>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</si>
  <si>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</si>
  <si>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</si>
  <si>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</si>
  <si>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</si>
  <si>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</si>
  <si>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</si>
  <si>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</si>
  <si>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</si>
  <si>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</si>
  <si>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</si>
  <si>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</si>
  <si>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</si>
  <si>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</si>
  <si>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</si>
  <si>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</si>
  <si>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</si>
  <si>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</si>
  <si>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</si>
  <si>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</si>
  <si>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</si>
  <si>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</si>
  <si>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</si>
  <si>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</si>
  <si>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</si>
  <si>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</si>
  <si>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</si>
  <si>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</si>
  <si>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</si>
  <si>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</si>
  <si>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</si>
  <si>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</si>
  <si>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</si>
  <si>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</si>
  <si>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</si>
  <si>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</si>
  <si>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</si>
  <si>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</si>
  <si>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</si>
  <si>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</si>
  <si>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</si>
  <si>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</si>
  <si>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</si>
  <si>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</si>
  <si>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</si>
  <si>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</si>
  <si>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</si>
  <si>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</si>
  <si>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</si>
  <si>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</si>
  <si>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</si>
  <si>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</si>
  <si>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</si>
  <si>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</si>
  <si>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</si>
  <si>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</si>
  <si>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</si>
  <si>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</si>
  <si>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</si>
  <si>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</si>
  <si>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</si>
  <si>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</si>
  <si>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</si>
  <si>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</si>
  <si>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</si>
  <si>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</si>
  <si>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</si>
  <si>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</si>
  <si>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</si>
  <si>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</si>
  <si>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</si>
  <si>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</si>
  <si>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</si>
  <si>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</si>
  <si>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</si>
  <si>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</si>
  <si>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</si>
  <si>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</si>
  <si>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</si>
  <si>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</si>
  <si>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</si>
  <si>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</si>
  <si>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</si>
  <si>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</si>
  <si>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</si>
  <si>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</si>
  <si>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</si>
  <si>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</si>
  <si>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</si>
  <si>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</si>
  <si>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</si>
  <si>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</si>
  <si>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</si>
  <si>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</si>
  <si>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</si>
  <si>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</si>
  <si>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</si>
  <si>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</si>
  <si>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</si>
  <si>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</si>
  <si>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</si>
  <si>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</si>
  <si>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</si>
  <si>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</si>
  <si>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</si>
  <si>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</si>
  <si>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</si>
  <si>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</si>
  <si>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</si>
  <si>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</si>
  <si>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</si>
  <si>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</si>
  <si>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</si>
  <si>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</si>
  <si>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</si>
  <si>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</si>
  <si>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</si>
  <si>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</si>
  <si>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</si>
  <si>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</si>
  <si>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</si>
  <si>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</si>
  <si>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</si>
  <si>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</si>
  <si>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</si>
  <si>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</si>
  <si>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</si>
  <si>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</si>
  <si>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</si>
  <si>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</si>
  <si>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</si>
  <si>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</si>
  <si>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</si>
  <si>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</si>
  <si>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</si>
  <si>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</si>
  <si>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</si>
  <si>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</si>
  <si>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</si>
  <si>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</si>
  <si>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</si>
  <si>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</si>
  <si>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</si>
  <si>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</si>
  <si>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</si>
  <si>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</si>
  <si>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</si>
  <si>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</si>
  <si>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</si>
  <si>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</si>
  <si>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</si>
  <si>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</si>
  <si>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</si>
  <si>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</si>
  <si>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</si>
  <si>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</si>
  <si>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</si>
  <si>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</si>
  <si>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</si>
  <si>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</si>
  <si>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</si>
  <si>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</si>
  <si>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</si>
  <si>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</si>
  <si>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</si>
  <si>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</si>
  <si>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</si>
  <si>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</si>
  <si>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</si>
  <si>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</si>
  <si>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</si>
  <si>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</si>
  <si>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</si>
  <si>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</si>
  <si>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</si>
  <si>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</si>
  <si>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</si>
  <si>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</si>
  <si>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</si>
  <si>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</si>
  <si>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</si>
  <si>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</si>
  <si>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</si>
  <si>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</si>
  <si>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</si>
  <si>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</si>
  <si>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</si>
  <si>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</si>
  <si>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</si>
  <si>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</si>
  <si>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</si>
  <si>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</si>
  <si>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</si>
  <si>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</si>
  <si>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</si>
  <si>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</si>
  <si>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</si>
  <si>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</si>
  <si>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</si>
  <si>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</si>
  <si>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</si>
  <si>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</si>
  <si>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</si>
  <si>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</si>
  <si>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</si>
  <si>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</si>
  <si>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</si>
  <si>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</si>
  <si>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</si>
  <si>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</si>
  <si>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</si>
  <si>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</si>
  <si>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</si>
  <si>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</si>
  <si>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</si>
  <si>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</si>
  <si>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</si>
  <si>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</si>
  <si>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</si>
  <si>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</si>
  <si>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</si>
  <si>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</si>
  <si>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</si>
  <si>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</si>
  <si>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</si>
  <si>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</si>
  <si>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</si>
  <si>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</si>
  <si>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</si>
  <si>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</si>
  <si>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</si>
  <si>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</si>
  <si>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</si>
  <si>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</si>
  <si>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</si>
  <si>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</si>
  <si>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</si>
  <si>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</si>
  <si>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</si>
  <si>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</si>
  <si>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</si>
  <si>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</si>
  <si>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</si>
  <si>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</si>
  <si>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</si>
  <si>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</si>
  <si>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</si>
  <si>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</si>
  <si>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</si>
  <si>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</si>
  <si>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</si>
  <si>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</si>
  <si>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</si>
  <si>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</si>
  <si>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</si>
  <si>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</si>
  <si>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</si>
  <si>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</si>
  <si>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</si>
  <si>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</si>
  <si>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</si>
  <si>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</si>
  <si>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</si>
  <si>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</si>
  <si>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</si>
  <si>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</si>
  <si>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</si>
  <si>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</si>
  <si>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</si>
  <si>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</si>
  <si>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</si>
  <si>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</si>
  <si>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</si>
  <si>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</si>
  <si>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</si>
  <si>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</si>
  <si>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</si>
  <si>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</si>
  <si>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</si>
  <si>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</si>
  <si>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</si>
  <si>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</si>
  <si>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</si>
  <si>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</si>
  <si>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</si>
  <si>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</si>
  <si>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</si>
  <si>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</si>
  <si>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</si>
  <si>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</si>
  <si>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</si>
  <si>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</si>
  <si>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</si>
  <si>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</si>
  <si>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</si>
  <si>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</si>
  <si>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</si>
  <si>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</si>
  <si>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</si>
  <si>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</si>
  <si>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</si>
  <si>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</si>
  <si>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</si>
  <si>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</si>
  <si>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</si>
  <si>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</si>
  <si>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</si>
  <si>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</si>
  <si>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</si>
  <si>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</si>
  <si>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</si>
  <si>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</si>
  <si>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</si>
  <si>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</si>
  <si>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</si>
  <si>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</si>
  <si>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</si>
  <si>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</si>
  <si>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</si>
  <si>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</si>
  <si>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</si>
  <si>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</si>
  <si>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</si>
  <si>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</si>
  <si>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</si>
  <si>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</si>
  <si>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</si>
  <si>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</si>
  <si>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</si>
  <si>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</si>
  <si>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</si>
  <si>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</si>
  <si>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</si>
  <si>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</si>
  <si>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</si>
  <si>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</si>
  <si>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</si>
  <si>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</si>
  <si>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</si>
  <si>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</si>
  <si>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</si>
  <si>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</si>
  <si>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</si>
  <si>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</si>
  <si>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</si>
  <si>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</si>
  <si>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</si>
  <si>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</si>
  <si>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</si>
  <si>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</si>
  <si>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</si>
  <si>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</si>
  <si>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</si>
  <si>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</si>
  <si>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</si>
  <si>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</si>
  <si>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</si>
  <si>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</si>
  <si>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</si>
  <si>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</si>
  <si>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</si>
  <si>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</si>
  <si>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</si>
  <si>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</si>
  <si>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</si>
  <si>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</si>
  <si>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</si>
  <si>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</si>
  <si>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</si>
  <si>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</si>
  <si>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</si>
  <si>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</si>
  <si>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</si>
  <si>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</si>
  <si>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</si>
  <si>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</si>
  <si>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</si>
  <si>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</si>
  <si>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</si>
  <si>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</si>
  <si>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</si>
  <si>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</si>
  <si>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</si>
  <si>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</si>
  <si>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</si>
  <si>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</si>
  <si>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</si>
  <si>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</si>
  <si>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</si>
  <si>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</si>
  <si>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</si>
  <si>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</si>
  <si>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</si>
  <si>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</si>
  <si>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</si>
  <si>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</si>
  <si>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</si>
  <si>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</si>
  <si>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</si>
  <si>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</si>
  <si>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</si>
  <si>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</si>
  <si>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</si>
  <si>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</si>
  <si>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</si>
  <si>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</si>
  <si>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</si>
  <si>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</si>
  <si>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</si>
  <si>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</si>
  <si>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</si>
  <si>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</si>
  <si>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</si>
  <si>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</si>
  <si>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</si>
  <si>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</si>
  <si>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</si>
  <si>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</si>
  <si>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</si>
  <si>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</si>
  <si>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</si>
  <si>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</si>
  <si>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</si>
  <si>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</si>
  <si>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</si>
  <si>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</si>
  <si>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</si>
  <si>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</si>
  <si>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</si>
  <si>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</si>
  <si>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</si>
  <si>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</si>
  <si>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</si>
  <si>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</si>
  <si>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</si>
  <si>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</si>
  <si>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</si>
  <si>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</si>
  <si>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</si>
  <si>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</si>
  <si>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</si>
  <si>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</si>
  <si>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</si>
  <si>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</si>
  <si>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</si>
  <si>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</si>
  <si>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</si>
  <si>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</si>
  <si>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</si>
  <si>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</si>
  <si>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</si>
  <si>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</si>
  <si>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</si>
  <si>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</si>
  <si>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</si>
  <si>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</si>
  <si>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</si>
  <si>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</si>
  <si>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</si>
  <si>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</si>
  <si>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</si>
  <si>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</si>
  <si>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</si>
  <si>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</si>
  <si>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</si>
  <si>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</si>
  <si>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</si>
  <si>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</si>
  <si>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</si>
  <si>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</si>
  <si>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</si>
  <si>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</si>
  <si>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</si>
  <si>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</si>
  <si>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</si>
  <si>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</si>
  <si>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</si>
  <si>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</si>
  <si>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</si>
  <si>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</si>
  <si>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</si>
  <si>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</si>
  <si>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</si>
  <si>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</si>
  <si>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</si>
  <si>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</si>
  <si>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</si>
  <si>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</si>
  <si>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</si>
  <si>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</si>
  <si>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</si>
  <si>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</si>
  <si>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</si>
  <si>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</si>
  <si>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</si>
  <si>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</si>
  <si>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</si>
  <si>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</si>
  <si>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</si>
  <si>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</si>
  <si>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</si>
  <si>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</si>
  <si>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</si>
  <si>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</si>
  <si>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</si>
  <si>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</si>
  <si>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</si>
  <si>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</si>
  <si>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</si>
  <si>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</si>
  <si>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</si>
  <si>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</si>
  <si>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</si>
  <si>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</si>
  <si>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</si>
  <si>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</si>
  <si>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</si>
  <si>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</si>
  <si>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</si>
  <si>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</si>
  <si>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</si>
  <si>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</si>
  <si>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</si>
  <si>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</si>
  <si>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</si>
  <si>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</si>
  <si>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</si>
  <si>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</si>
  <si>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</si>
  <si>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</si>
  <si>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</si>
  <si>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</si>
  <si>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</si>
  <si>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</si>
  <si>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</si>
  <si>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</si>
  <si>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</si>
  <si>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</si>
  <si>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</si>
  <si>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</si>
  <si>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</si>
  <si>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</si>
  <si>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</si>
  <si>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</si>
  <si>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</si>
  <si>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</si>
  <si>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</si>
  <si>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</si>
  <si>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</si>
  <si>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</si>
  <si>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</si>
  <si>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</si>
  <si>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</si>
  <si>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</si>
  <si>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</si>
  <si>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</si>
  <si>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</si>
  <si>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</si>
  <si>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</si>
  <si>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</si>
  <si>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</si>
  <si>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</si>
  <si>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</si>
  <si>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</si>
  <si>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</si>
  <si>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</si>
  <si>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</si>
  <si>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</si>
  <si>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</si>
  <si>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</si>
  <si>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</si>
  <si>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</si>
  <si>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</si>
  <si>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</si>
  <si>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</si>
  <si>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</si>
  <si>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</si>
  <si>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</si>
  <si>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</si>
  <si>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</si>
  <si>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</si>
  <si>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</si>
  <si>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</si>
  <si>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</si>
  <si>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</si>
  <si>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</si>
  <si>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</si>
  <si>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</si>
  <si>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</si>
  <si>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</si>
  <si>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</si>
  <si>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</si>
  <si>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</si>
  <si>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</si>
  <si>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</si>
  <si>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</si>
  <si>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</si>
  <si>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</si>
  <si>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</si>
  <si>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</si>
  <si>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</si>
  <si>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</si>
  <si>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</si>
  <si>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</si>
  <si>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</si>
  <si>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</si>
  <si>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</si>
  <si>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</si>
  <si>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</si>
  <si>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</si>
  <si>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</si>
  <si>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</si>
  <si>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</si>
  <si>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</si>
  <si>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</si>
  <si>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</si>
  <si>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</si>
  <si>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</si>
  <si>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</si>
  <si>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</si>
  <si>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</si>
  <si>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</si>
  <si>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</si>
  <si>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</si>
  <si>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</si>
  <si>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</si>
  <si>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</si>
  <si>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</si>
  <si>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</si>
  <si>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</si>
  <si>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</si>
  <si>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</si>
  <si>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</si>
  <si>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</si>
  <si>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</si>
  <si>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</si>
  <si>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</si>
  <si>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</si>
  <si>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</si>
  <si>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</si>
  <si>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</si>
  <si>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</si>
  <si>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</si>
  <si>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</si>
  <si>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</si>
  <si>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</si>
  <si>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</si>
  <si>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</si>
  <si>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</si>
  <si>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</si>
  <si>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</si>
  <si>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</si>
  <si>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</si>
  <si>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</si>
  <si>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</si>
  <si>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</si>
  <si>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</si>
  <si>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</si>
  <si>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</si>
  <si>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</si>
  <si>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</si>
  <si>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</si>
  <si>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</si>
  <si>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</si>
  <si>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</si>
  <si>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</si>
  <si>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</si>
  <si>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</si>
  <si>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</si>
  <si>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</si>
  <si>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</si>
  <si>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</si>
  <si>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</si>
  <si>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</si>
  <si>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</si>
  <si>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</si>
  <si>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</si>
  <si>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</si>
  <si>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</si>
  <si>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</si>
  <si>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</si>
  <si>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</si>
  <si>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</si>
  <si>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</si>
  <si>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</si>
  <si>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</si>
  <si>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</si>
  <si>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</si>
  <si>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</si>
  <si>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</si>
  <si>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</si>
  <si>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</si>
  <si>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</si>
  <si>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</si>
  <si>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</si>
  <si>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</si>
  <si>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</si>
  <si>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</si>
  <si>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</si>
  <si>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</si>
  <si>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</si>
  <si>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</si>
  <si>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</si>
  <si>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</si>
  <si>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</si>
  <si>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</si>
  <si>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</si>
  <si>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</si>
  <si>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</si>
  <si>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</si>
  <si>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</si>
  <si>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</si>
  <si>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</si>
  <si>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</si>
  <si>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</si>
  <si>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</si>
  <si>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</si>
  <si>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</si>
  <si>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</si>
  <si>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</si>
  <si>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</si>
  <si>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</si>
  <si>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</si>
  <si>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</si>
  <si>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</si>
  <si>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</si>
  <si>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</si>
  <si>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</si>
  <si>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</si>
  <si>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</si>
  <si>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</si>
  <si>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</si>
  <si>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</si>
  <si>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</si>
  <si>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</si>
  <si>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</si>
  <si>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</si>
  <si>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</si>
  <si>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</si>
  <si>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</si>
  <si>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</si>
  <si>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</si>
  <si>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</si>
  <si>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</si>
  <si>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</si>
  <si>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</si>
  <si>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</si>
  <si>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</si>
  <si>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</si>
  <si>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</si>
  <si>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</si>
  <si>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</si>
  <si>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</si>
  <si>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</si>
  <si>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</si>
  <si>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</si>
  <si>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</si>
  <si>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</si>
  <si>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</si>
  <si>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</si>
  <si>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</si>
  <si>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</si>
  <si>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</si>
  <si>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</si>
  <si>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</si>
  <si>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</si>
  <si>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</si>
  <si>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</si>
  <si>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</si>
  <si>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</si>
  <si>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</si>
  <si>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</si>
  <si>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</si>
  <si>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</si>
  <si>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</si>
  <si>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</si>
  <si>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</si>
  <si>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</si>
  <si>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</si>
  <si>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</si>
  <si>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</si>
  <si>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</si>
  <si>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</si>
  <si>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</si>
  <si>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</si>
  <si>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</si>
  <si>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</si>
  <si>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</si>
  <si>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</si>
  <si>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</si>
  <si>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</si>
  <si>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</si>
  <si>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</si>
  <si>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</si>
  <si>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</si>
  <si>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</si>
  <si>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</si>
  <si>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</si>
  <si>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</si>
  <si>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</si>
  <si>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</si>
  <si>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</si>
  <si>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</si>
  <si>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</si>
  <si>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</si>
  <si>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</si>
  <si>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</si>
  <si>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</si>
  <si>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</si>
  <si>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</si>
  <si>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</si>
  <si>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</si>
  <si>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</si>
  <si>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</si>
  <si>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</si>
  <si>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</si>
  <si>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</si>
  <si>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</si>
  <si>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</si>
  <si>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</si>
  <si>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</si>
  <si>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</si>
  <si>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</si>
  <si>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</si>
  <si>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</si>
  <si>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</si>
  <si>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</si>
  <si>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</si>
  <si>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</si>
  <si>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</si>
  <si>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</si>
  <si>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</si>
  <si>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</si>
  <si>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</si>
  <si>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</si>
  <si>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</si>
  <si>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</si>
  <si>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</si>
  <si>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</si>
  <si>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</si>
  <si>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</si>
  <si>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</si>
  <si>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</si>
  <si>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</si>
  <si>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</si>
  <si>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</si>
  <si>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</si>
  <si>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</si>
  <si>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</si>
  <si>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</si>
  <si>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</si>
  <si>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</si>
  <si>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</si>
  <si>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</si>
  <si>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</si>
  <si>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</si>
  <si>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</si>
  <si>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</si>
  <si>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</si>
  <si>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</si>
  <si>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</si>
  <si>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</si>
  <si>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</si>
  <si>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</si>
  <si>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</si>
  <si>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</si>
  <si>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</si>
  <si>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</si>
  <si>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</si>
  <si>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</si>
  <si>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</si>
  <si>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</si>
  <si>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</si>
  <si>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</si>
  <si>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</si>
  <si>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</si>
  <si>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</si>
  <si>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</si>
  <si>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</si>
  <si>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</si>
  <si>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</si>
  <si>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</si>
  <si>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</si>
  <si>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</si>
  <si>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</si>
  <si>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</si>
  <si>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</si>
  <si>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</si>
  <si>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</si>
  <si>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</si>
  <si>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</si>
  <si>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</si>
  <si>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</si>
  <si>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</si>
  <si>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</si>
  <si>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</si>
  <si>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</si>
  <si>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</si>
  <si>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</si>
  <si>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</si>
  <si>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</si>
  <si>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</si>
  <si>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</si>
  <si>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</si>
  <si>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</si>
  <si>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</si>
  <si>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</si>
  <si>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</si>
  <si>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</si>
  <si>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</si>
  <si>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</si>
  <si>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</si>
  <si>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</si>
  <si>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</si>
  <si>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</si>
  <si>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</si>
  <si>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</si>
  <si>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</si>
  <si>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</si>
  <si>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</si>
  <si>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</si>
  <si>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</si>
  <si>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</si>
  <si>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</si>
  <si>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</si>
  <si>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</si>
  <si>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</si>
  <si>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</si>
  <si>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</si>
  <si>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</si>
  <si>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</si>
  <si>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</si>
  <si>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</si>
  <si>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</si>
  <si>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</si>
  <si>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</si>
  <si>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</si>
  <si>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</si>
  <si>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</si>
  <si>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</si>
  <si>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</si>
  <si>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</si>
  <si>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</si>
  <si>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</si>
  <si>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</si>
  <si>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</si>
  <si>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</si>
  <si>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</si>
  <si>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</si>
  <si>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</si>
  <si>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</si>
  <si>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</si>
  <si>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</si>
  <si>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</si>
  <si>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</si>
  <si>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</si>
  <si>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</si>
  <si>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</si>
  <si>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</si>
  <si>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</si>
  <si>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</si>
  <si>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</si>
  <si>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</si>
  <si>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</si>
  <si>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</si>
  <si>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</si>
  <si>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</si>
  <si>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</si>
  <si>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</si>
  <si>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</si>
  <si>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</si>
  <si>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</si>
  <si>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</si>
  <si>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</si>
  <si>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</si>
  <si>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</si>
  <si>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</si>
  <si>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</si>
  <si>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</si>
  <si>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</si>
  <si>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</si>
  <si>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</si>
  <si>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</si>
  <si>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</si>
  <si>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</si>
  <si>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</si>
  <si>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</si>
  <si>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</si>
  <si>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</si>
  <si>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</si>
  <si>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</si>
  <si>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</si>
  <si>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</si>
  <si>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</si>
  <si>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</si>
  <si>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</si>
  <si>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</si>
  <si>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</si>
  <si>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</si>
  <si>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</si>
  <si>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</si>
  <si>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</si>
  <si>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</si>
  <si>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</si>
  <si>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</si>
  <si>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</si>
  <si>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</si>
  <si>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</si>
  <si>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</si>
  <si>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</si>
  <si>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</si>
  <si>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</si>
  <si>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</si>
  <si>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</si>
  <si>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</si>
  <si>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</si>
  <si>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</si>
  <si>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</si>
  <si>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</si>
  <si>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</si>
  <si>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</si>
  <si>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</si>
  <si>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</si>
  <si>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</si>
  <si>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</si>
  <si>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</si>
  <si>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</si>
  <si>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</si>
  <si>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</si>
  <si>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</si>
  <si>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</si>
  <si>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</si>
  <si>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</si>
  <si>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</si>
  <si>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</si>
  <si>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</si>
  <si>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</si>
  <si>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</si>
  <si>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</si>
  <si>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</si>
  <si>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</si>
  <si>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</si>
  <si>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</si>
  <si>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</si>
  <si>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</si>
  <si>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</si>
  <si>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</si>
  <si>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</si>
  <si>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</si>
  <si>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</si>
  <si>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</si>
  <si>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</si>
  <si>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</si>
  <si>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</si>
  <si>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</si>
  <si>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</si>
  <si>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</si>
  <si>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</si>
  <si>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</si>
  <si>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</si>
  <si>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</si>
  <si>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</si>
  <si>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</si>
  <si>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</si>
  <si>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</si>
  <si>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</si>
  <si>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</si>
  <si>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</si>
  <si>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</si>
  <si>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</si>
  <si>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</si>
  <si>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</si>
  <si>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</si>
  <si>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</si>
  <si>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</si>
  <si>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</si>
  <si>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</si>
  <si>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</si>
  <si>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</si>
  <si>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</si>
  <si>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</si>
  <si>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</si>
  <si>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</si>
  <si>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</si>
  <si>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</si>
  <si>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</si>
  <si>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</si>
  <si>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</si>
  <si>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</si>
  <si>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</si>
  <si>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</si>
  <si>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</si>
  <si>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</si>
  <si>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</si>
  <si>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</si>
  <si>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</si>
  <si>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</si>
  <si>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</si>
  <si>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</si>
  <si>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</si>
  <si>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</si>
  <si>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</si>
  <si>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</si>
  <si>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</si>
  <si>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</si>
  <si>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</si>
  <si>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</si>
  <si>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</si>
  <si>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</si>
  <si>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</si>
  <si>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</si>
  <si>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</si>
  <si>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</si>
  <si>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</si>
  <si>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</si>
  <si>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</si>
  <si>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</si>
  <si>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</si>
  <si>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</si>
  <si>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</si>
  <si>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</si>
  <si>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</si>
  <si>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</si>
  <si>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</si>
  <si>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</si>
  <si>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</si>
  <si>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</si>
  <si>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</si>
  <si>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</si>
  <si>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</si>
  <si>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</si>
  <si>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</si>
  <si>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</si>
  <si>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</si>
  <si>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</si>
  <si>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</si>
  <si>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</si>
  <si>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</si>
  <si>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</si>
  <si>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</si>
  <si>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</si>
  <si>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</si>
  <si>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</si>
  <si>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</si>
  <si>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</si>
  <si>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</si>
  <si>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</si>
  <si>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</si>
  <si>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</si>
  <si>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</si>
  <si>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</si>
  <si>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</si>
  <si>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</si>
  <si>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</si>
  <si>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</si>
  <si>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</si>
  <si>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</si>
  <si>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</si>
  <si>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</si>
  <si>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</si>
  <si>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</si>
  <si>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</si>
  <si>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</si>
  <si>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</si>
  <si>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</si>
  <si>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</si>
  <si>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</si>
  <si>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</si>
  <si>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</si>
  <si>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</si>
  <si>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</si>
  <si>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</si>
  <si>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</si>
  <si>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</si>
  <si>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</si>
  <si>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</si>
  <si>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</si>
  <si>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</si>
  <si>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</si>
  <si>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</si>
  <si>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</si>
  <si>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</si>
  <si>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</si>
  <si>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</si>
  <si>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</si>
  <si>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</si>
  <si>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</si>
  <si>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</si>
  <si>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</si>
  <si>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</si>
  <si>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</si>
  <si>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</si>
  <si>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</si>
  <si>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</si>
  <si>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</si>
  <si>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</si>
  <si>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</si>
  <si>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</si>
  <si>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</si>
  <si>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</si>
  <si>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</si>
  <si>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</si>
  <si>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</si>
  <si>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</si>
  <si>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</si>
  <si>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</si>
  <si>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</si>
  <si>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</si>
  <si>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</si>
  <si>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</si>
  <si>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</si>
  <si>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</si>
  <si>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</si>
  <si>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</si>
  <si>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</si>
  <si>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</si>
  <si>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</si>
  <si>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</si>
  <si>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</si>
  <si>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</si>
  <si>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</si>
  <si>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</si>
  <si>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</si>
  <si>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</si>
  <si>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</si>
  <si>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</si>
  <si>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</si>
  <si>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</si>
  <si>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</si>
  <si>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</si>
  <si>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</si>
  <si>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</si>
  <si>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</si>
  <si>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</si>
  <si>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</si>
  <si>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</si>
  <si>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</si>
  <si>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</si>
  <si>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</si>
  <si>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</si>
  <si>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</si>
  <si>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</si>
  <si>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</si>
  <si>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</si>
  <si>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</si>
  <si>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</si>
  <si>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</si>
  <si>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</si>
  <si>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</si>
  <si>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</si>
  <si>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</si>
  <si>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</si>
  <si>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</si>
  <si>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</si>
  <si>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</si>
  <si>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</si>
  <si>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</si>
  <si>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</si>
  <si>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</si>
  <si>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</si>
  <si>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</si>
  <si>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</si>
  <si>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</si>
  <si>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</si>
  <si>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</si>
  <si>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</si>
  <si>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</si>
  <si>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</si>
  <si>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</si>
  <si>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</si>
  <si>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</si>
  <si>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</si>
  <si>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</si>
  <si>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</si>
  <si>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</si>
  <si>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</si>
  <si>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</si>
  <si>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</si>
  <si>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</si>
  <si>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</si>
  <si>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</si>
  <si>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</si>
  <si>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</si>
  <si>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</si>
  <si>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</si>
  <si>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</si>
  <si>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</si>
  <si>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</si>
  <si>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</si>
  <si>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</si>
  <si>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</si>
  <si>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</si>
  <si>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</si>
  <si>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</si>
  <si>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</si>
  <si>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</si>
  <si>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</si>
  <si>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</si>
  <si>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</si>
  <si>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</si>
  <si>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</si>
  <si>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</si>
  <si>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</si>
  <si>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</si>
  <si>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</si>
  <si>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</si>
  <si>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</si>
  <si>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</si>
  <si>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</si>
  <si>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</si>
  <si>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</si>
  <si>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</si>
  <si>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</si>
  <si>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</si>
  <si>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</si>
  <si>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</si>
  <si>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</si>
  <si>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</si>
  <si>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</si>
  <si>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</si>
  <si>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</si>
  <si>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</si>
  <si>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</si>
  <si>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</si>
  <si>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</si>
  <si>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</si>
  <si>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</si>
  <si>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</si>
  <si>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</si>
  <si>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</si>
  <si>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</si>
  <si>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</si>
  <si>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</si>
  <si>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</si>
  <si>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</si>
  <si>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</si>
  <si>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</si>
  <si>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</si>
  <si>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</si>
  <si>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</si>
  <si>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</si>
  <si>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</si>
  <si>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</si>
  <si>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</si>
  <si>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</si>
  <si>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</si>
  <si>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</si>
  <si>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</si>
  <si>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</si>
  <si>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</si>
  <si>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</si>
  <si>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</si>
  <si>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</si>
  <si>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</si>
  <si>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</si>
  <si>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</si>
  <si>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</si>
  <si>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</si>
  <si>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</si>
  <si>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</si>
  <si>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</si>
  <si>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</si>
  <si>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</si>
  <si>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</si>
  <si>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</si>
  <si>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</si>
  <si>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</si>
  <si>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</si>
  <si>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</si>
  <si>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</si>
  <si>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</si>
  <si>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</si>
  <si>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</si>
  <si>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</si>
  <si>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</si>
  <si>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</si>
  <si>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</si>
  <si>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</si>
  <si>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</si>
  <si>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</si>
  <si>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</si>
  <si>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</si>
  <si>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</si>
  <si>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</si>
  <si>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</si>
  <si>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</si>
  <si>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</si>
  <si>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</si>
  <si>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</si>
  <si>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</si>
  <si>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</si>
  <si>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</si>
  <si>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</si>
  <si>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</si>
  <si>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</si>
  <si>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</si>
  <si>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</si>
  <si>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</si>
  <si>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</si>
  <si>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</si>
  <si>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</si>
  <si>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</si>
  <si>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</si>
  <si>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</si>
  <si>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</si>
  <si>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</si>
  <si>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</si>
  <si>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</si>
  <si>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</si>
  <si>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</si>
  <si>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</si>
  <si>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</si>
  <si>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</si>
  <si>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</si>
  <si>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</si>
  <si>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</si>
  <si>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</si>
  <si>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</si>
  <si>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</si>
  <si>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</si>
  <si>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</si>
  <si>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</si>
  <si>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</si>
  <si>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</si>
  <si>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</si>
  <si>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</si>
  <si>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</si>
  <si>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</si>
  <si>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</si>
  <si>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</si>
  <si>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</si>
  <si>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</si>
  <si>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</si>
  <si>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</si>
  <si>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</si>
  <si>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</si>
  <si>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</si>
  <si>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</si>
  <si>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</si>
  <si>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</si>
  <si>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</si>
  <si>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</si>
  <si>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</si>
  <si>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</si>
  <si>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</si>
  <si>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</si>
  <si>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</si>
  <si>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</si>
  <si>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</si>
  <si>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</si>
  <si>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</si>
  <si>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</si>
  <si>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</si>
  <si>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</si>
  <si>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</si>
  <si>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</si>
  <si>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</si>
  <si>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</si>
  <si>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</si>
  <si>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</si>
  <si>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</si>
  <si>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</si>
  <si>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</si>
  <si>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</si>
  <si>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</si>
  <si>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</si>
  <si>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</si>
  <si>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</si>
  <si>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</si>
  <si>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</si>
  <si>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</si>
  <si>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</si>
  <si>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</si>
  <si>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</si>
  <si>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</si>
  <si>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</si>
  <si>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</si>
  <si>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</si>
  <si>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</si>
  <si>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</si>
  <si>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</si>
  <si>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</si>
  <si>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</si>
  <si>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</si>
  <si>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</si>
  <si>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</si>
  <si>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</si>
  <si>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</si>
  <si>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</si>
  <si>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</si>
  <si>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</si>
  <si>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</si>
  <si>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</si>
  <si>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</si>
  <si>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</si>
  <si>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</si>
  <si>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</si>
  <si>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</si>
  <si>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</si>
  <si>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</si>
  <si>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</si>
  <si>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</si>
  <si>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</si>
  <si>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</si>
  <si>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</si>
  <si>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</si>
  <si>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</si>
  <si>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</si>
  <si>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</si>
  <si>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</si>
  <si>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</si>
  <si>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</si>
  <si>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</si>
  <si>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</si>
  <si>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</si>
  <si>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</si>
  <si>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</si>
  <si>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</si>
  <si>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</si>
  <si>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</si>
  <si>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</si>
  <si>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</si>
  <si>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</si>
  <si>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</si>
  <si>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</si>
  <si>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</si>
  <si>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</si>
  <si>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</si>
  <si>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</si>
  <si>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</si>
  <si>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</si>
  <si>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</si>
  <si>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</si>
  <si>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</si>
  <si>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</si>
  <si>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</si>
  <si>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</si>
  <si>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</si>
  <si>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</si>
  <si>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</si>
  <si>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</si>
  <si>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</si>
  <si>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</si>
  <si>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</si>
  <si>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</si>
  <si>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</si>
  <si>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</si>
  <si>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</si>
  <si>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</si>
  <si>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</si>
  <si>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</si>
  <si>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</si>
  <si>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</si>
  <si>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</si>
  <si>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</si>
  <si>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</si>
  <si>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</si>
  <si>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</si>
  <si>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</si>
  <si>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</si>
  <si>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</si>
  <si>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</si>
  <si>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</si>
  <si>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</si>
  <si>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</si>
  <si>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</si>
  <si>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</si>
  <si>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</si>
  <si>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</si>
  <si>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</si>
  <si>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</si>
  <si>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</si>
  <si>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</si>
  <si>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</si>
  <si>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</si>
  <si>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</si>
  <si>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</si>
  <si>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</si>
  <si>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</si>
  <si>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</si>
  <si>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</si>
  <si>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</si>
  <si>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</si>
  <si>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</si>
  <si>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</si>
  <si>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</si>
  <si>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</si>
  <si>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</si>
  <si>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</si>
  <si>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</si>
  <si>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</si>
  <si>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</si>
  <si>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</si>
  <si>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</si>
  <si>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</si>
  <si>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</si>
  <si>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</si>
  <si>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</si>
  <si>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</si>
  <si>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</si>
  <si>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</si>
  <si>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</si>
  <si>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</si>
  <si>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</si>
  <si>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</si>
  <si>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</si>
  <si>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</si>
  <si>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</si>
  <si>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</si>
  <si>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</si>
  <si>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</si>
  <si>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</si>
  <si>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</si>
  <si>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</si>
  <si>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</si>
  <si>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</si>
  <si>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</si>
  <si>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</si>
  <si>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</si>
  <si>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</si>
  <si>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</si>
  <si>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</si>
  <si>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</si>
  <si>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</si>
  <si>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</si>
  <si>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</si>
  <si>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</si>
  <si>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</si>
  <si>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</si>
  <si>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</si>
  <si>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</si>
  <si>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</si>
  <si>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</si>
  <si>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</si>
  <si>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</si>
  <si>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</si>
  <si>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</si>
  <si>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</si>
  <si>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</si>
  <si>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</si>
  <si>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</si>
  <si>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</si>
  <si>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</si>
  <si>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</si>
  <si>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</si>
  <si>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</si>
  <si>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</si>
  <si>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</si>
  <si>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</si>
  <si>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</si>
  <si>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</si>
  <si>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</si>
  <si>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</si>
  <si>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</si>
  <si>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</si>
  <si>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</si>
  <si>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</si>
  <si>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</si>
  <si>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</si>
  <si>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</si>
  <si>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</si>
  <si>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</si>
  <si>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</si>
  <si>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</si>
  <si>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</si>
  <si>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</si>
  <si>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</si>
  <si>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</si>
  <si>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</si>
  <si>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</si>
  <si>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</si>
  <si>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</si>
  <si>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</si>
  <si>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</si>
  <si>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</si>
  <si>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</si>
  <si>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</si>
  <si>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</si>
  <si>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</si>
  <si>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</si>
  <si>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</si>
  <si>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</si>
  <si>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</si>
  <si>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</si>
  <si>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</si>
  <si>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</si>
  <si>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</si>
  <si>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</si>
  <si>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</si>
  <si>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</si>
  <si>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</si>
  <si>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</si>
  <si>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</si>
  <si>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</si>
  <si>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</si>
  <si>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</si>
  <si>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</si>
  <si>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</si>
  <si>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</si>
  <si>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</si>
  <si>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</si>
  <si>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</si>
  <si>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</si>
  <si>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</si>
  <si>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</si>
  <si>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</si>
  <si>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</si>
  <si>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</si>
  <si>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</si>
  <si>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</si>
  <si>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</si>
  <si>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</si>
  <si>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</si>
  <si>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</si>
  <si>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</si>
  <si>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</si>
  <si>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</si>
  <si>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</si>
  <si>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</si>
  <si>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</si>
  <si>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</si>
  <si>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</si>
  <si>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</si>
  <si>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</si>
  <si>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</si>
  <si>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</si>
  <si>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</si>
  <si>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</si>
  <si>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</si>
  <si>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</si>
  <si>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</si>
  <si>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</si>
  <si>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</si>
  <si>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</si>
  <si>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</si>
  <si>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</si>
  <si>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</si>
  <si>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</si>
  <si>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</si>
  <si>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</si>
  <si>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</si>
  <si>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</si>
  <si>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</si>
  <si>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</si>
  <si>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</si>
  <si>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</si>
  <si>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</si>
  <si>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</si>
  <si>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</si>
  <si>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</si>
  <si>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</si>
  <si>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</si>
  <si>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</si>
  <si>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</si>
  <si>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</si>
  <si>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</si>
  <si>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</si>
  <si>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</si>
  <si>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</si>
  <si>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</si>
  <si>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</si>
  <si>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</si>
  <si>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</si>
  <si>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</si>
  <si>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</si>
  <si>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</si>
  <si>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</si>
  <si>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</si>
  <si>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</si>
  <si>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</si>
  <si>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</si>
  <si>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</si>
  <si>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</si>
  <si>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</si>
  <si>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</si>
  <si>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</si>
  <si>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</si>
  <si>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</si>
  <si>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</si>
  <si>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</si>
  <si>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</si>
  <si>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</si>
  <si>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</si>
  <si>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</si>
  <si>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</si>
  <si>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</si>
  <si>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</si>
  <si>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</si>
  <si>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</si>
  <si>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</si>
  <si>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</si>
  <si>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</si>
  <si>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</si>
  <si>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</si>
  <si>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</si>
  <si>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</si>
  <si>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</si>
  <si>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</si>
  <si>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</si>
  <si>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</si>
  <si>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</si>
  <si>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</si>
  <si>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</si>
  <si>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</si>
  <si>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</si>
  <si>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</si>
  <si>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</si>
  <si>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</si>
  <si>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</si>
  <si>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</si>
  <si>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</si>
  <si>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</si>
  <si>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</si>
  <si>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</si>
  <si>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</si>
  <si>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</si>
  <si>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</si>
  <si>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</si>
  <si>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</si>
  <si>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</si>
  <si>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</si>
  <si>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</si>
  <si>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</si>
  <si>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</si>
  <si>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</si>
  <si>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</si>
  <si>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</si>
  <si>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</si>
  <si>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</si>
  <si>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</si>
  <si>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</si>
  <si>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</si>
  <si>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</si>
  <si>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</si>
  <si>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</si>
  <si>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</si>
  <si>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</si>
  <si>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</si>
  <si>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</si>
  <si>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</si>
  <si>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</si>
  <si>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</si>
  <si>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</si>
  <si>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</si>
  <si>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</si>
  <si>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</si>
  <si>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</si>
  <si>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</si>
  <si>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</si>
  <si>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</si>
  <si>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</si>
  <si>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</si>
  <si>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</si>
  <si>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</si>
  <si>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</si>
  <si>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</si>
  <si>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</si>
  <si>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</si>
  <si>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</si>
  <si>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</si>
  <si>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</si>
  <si>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</si>
  <si>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</si>
  <si>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</si>
  <si>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</si>
  <si>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</si>
  <si>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</si>
  <si>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</si>
  <si>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</si>
  <si>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</si>
  <si>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</si>
  <si>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</si>
  <si>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</si>
  <si>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</si>
  <si>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</si>
  <si>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</si>
  <si>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</si>
  <si>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</si>
  <si>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</si>
  <si>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</si>
  <si>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</si>
  <si>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</si>
  <si>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</si>
  <si>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</si>
  <si>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</si>
  <si>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</si>
  <si>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</si>
  <si>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</si>
  <si>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</si>
  <si>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</si>
  <si>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</si>
  <si>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</si>
  <si>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</si>
  <si>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</si>
  <si>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</si>
  <si>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</si>
  <si>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</si>
  <si>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</si>
  <si>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</si>
  <si>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</si>
  <si>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</si>
  <si>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</si>
  <si>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</si>
  <si>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</si>
  <si>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</si>
  <si>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</si>
  <si>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</si>
  <si>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</si>
  <si>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</si>
  <si>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</si>
  <si>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</si>
  <si>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</si>
  <si>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</si>
  <si>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</si>
  <si>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</si>
  <si>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</si>
  <si>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</si>
  <si>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</si>
  <si>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</si>
  <si>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</si>
  <si>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</si>
  <si>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</si>
  <si>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</si>
  <si>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</si>
  <si>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</si>
  <si>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</si>
  <si>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</si>
  <si>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</si>
  <si>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</si>
  <si>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</si>
  <si>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</si>
  <si>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</si>
  <si>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</si>
  <si>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</si>
  <si>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</si>
  <si>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</si>
  <si>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</si>
  <si>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</si>
  <si>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</si>
  <si>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</si>
  <si>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</si>
  <si>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</si>
  <si>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</si>
  <si>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</si>
  <si>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</si>
  <si>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</si>
  <si>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</si>
  <si>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</si>
  <si>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</si>
  <si>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</si>
  <si>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</si>
  <si>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</si>
  <si>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</si>
  <si>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</si>
  <si>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</si>
  <si>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</si>
  <si>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</si>
  <si>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</si>
  <si>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</si>
  <si>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</si>
  <si>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</si>
  <si>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</si>
  <si>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</si>
  <si>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</si>
  <si>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</si>
  <si>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</si>
  <si>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</si>
  <si>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</si>
  <si>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</si>
  <si>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</si>
  <si>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</si>
  <si>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</si>
  <si>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</si>
  <si>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</si>
  <si>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</si>
  <si>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</si>
  <si>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</si>
  <si>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</si>
  <si>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</si>
  <si>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</si>
  <si>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</si>
  <si>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</si>
  <si>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</si>
  <si>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</si>
  <si>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</si>
  <si>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</si>
  <si>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</si>
  <si>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</si>
  <si>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</si>
  <si>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</si>
  <si>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</si>
  <si>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</si>
  <si>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</si>
  <si>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</si>
  <si>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</si>
  <si>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</si>
  <si>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</si>
  <si>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</si>
  <si>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</si>
  <si>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</si>
  <si>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</si>
  <si>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</si>
  <si>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</si>
  <si>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</si>
  <si>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</si>
  <si>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</si>
  <si>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</si>
  <si>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</si>
  <si>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</si>
  <si>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</si>
  <si>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</si>
  <si>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</si>
  <si>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</si>
  <si>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</si>
  <si>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</si>
  <si>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</si>
  <si>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</si>
  <si>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</si>
  <si>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</si>
  <si>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</si>
  <si>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</si>
  <si>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</si>
  <si>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</si>
  <si>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</si>
  <si>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</si>
  <si>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</si>
  <si>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</si>
  <si>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</si>
  <si>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</si>
  <si>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</si>
  <si>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</si>
  <si>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</si>
  <si>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</si>
  <si>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</si>
  <si>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</si>
  <si>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</si>
  <si>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</si>
  <si>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</si>
  <si>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</si>
  <si>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</si>
  <si>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</si>
  <si>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</si>
  <si>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</si>
  <si>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</si>
  <si>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</si>
  <si>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</si>
  <si>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</si>
  <si>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</si>
  <si>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</si>
  <si>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</si>
  <si>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</si>
  <si>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</si>
  <si>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</si>
  <si>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</si>
  <si>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</si>
  <si>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</si>
  <si>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</si>
  <si>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</si>
  <si>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</si>
  <si>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</si>
  <si>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</si>
  <si>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</si>
  <si>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</si>
  <si>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</si>
  <si>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</si>
  <si>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</si>
  <si>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</si>
  <si>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</si>
  <si>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</si>
  <si>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</si>
  <si>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</si>
  <si>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</si>
  <si>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</si>
  <si>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</si>
  <si>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</si>
  <si>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</si>
  <si>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</si>
  <si>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</si>
  <si>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</si>
  <si>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</si>
  <si>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</si>
  <si>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</si>
  <si>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</si>
  <si>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</si>
  <si>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</si>
  <si>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</si>
  <si>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</si>
  <si>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</si>
  <si>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</si>
  <si>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</si>
  <si>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</si>
  <si>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</si>
  <si>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</si>
  <si>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</si>
  <si>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</si>
  <si>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</si>
  <si>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</si>
  <si>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</si>
  <si>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</si>
  <si>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</si>
  <si>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</si>
  <si>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</si>
  <si>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</si>
  <si>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</si>
  <si>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</si>
  <si>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</si>
  <si>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</si>
  <si>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</si>
  <si>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</si>
  <si>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</si>
  <si>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</si>
  <si>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</si>
  <si>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</si>
  <si>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</si>
  <si>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</si>
  <si>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</si>
  <si>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</si>
  <si>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</si>
  <si>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</si>
  <si>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</si>
  <si>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</si>
  <si>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</si>
  <si>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</si>
  <si>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</si>
  <si>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</si>
  <si>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</si>
  <si>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</si>
  <si>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</si>
  <si>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</si>
  <si>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</si>
  <si>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</si>
  <si>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</si>
  <si>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</si>
  <si>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</si>
  <si>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</si>
  <si>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</si>
  <si>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</si>
  <si>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</si>
  <si>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</si>
  <si>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</si>
  <si>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</si>
  <si>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</si>
  <si>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</si>
  <si>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</si>
  <si>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</si>
  <si>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</si>
  <si>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</si>
  <si>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</si>
  <si>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</si>
  <si>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</si>
  <si>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</si>
  <si>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</si>
  <si>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</si>
  <si>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</si>
  <si>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</si>
  <si>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</si>
  <si>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</si>
  <si>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</si>
  <si>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</si>
  <si>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</si>
  <si>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</si>
  <si>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</si>
  <si>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</si>
  <si>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</si>
  <si>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</si>
  <si>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</si>
  <si>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</si>
  <si>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</si>
  <si>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</si>
  <si>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</si>
  <si>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</si>
  <si>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</si>
  <si>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</si>
  <si>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</si>
  <si>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</si>
  <si>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</si>
  <si>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</si>
  <si>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</si>
  <si>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</si>
  <si>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</si>
  <si>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</si>
  <si>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</si>
  <si>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</si>
  <si>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</si>
  <si>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</si>
  <si>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</si>
  <si>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</si>
  <si>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</si>
  <si>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</si>
  <si>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</si>
  <si>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</si>
  <si>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</si>
  <si>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</si>
  <si>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</si>
  <si>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</si>
  <si>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</si>
  <si>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</si>
  <si>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</si>
  <si>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</si>
  <si>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</si>
  <si>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</si>
  <si>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</si>
  <si>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</si>
  <si>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</si>
  <si>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</si>
  <si>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</si>
  <si>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</si>
  <si>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</si>
  <si>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</si>
  <si>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</si>
  <si>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</si>
  <si>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</si>
  <si>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</si>
  <si>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</si>
  <si>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</si>
  <si>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</si>
  <si>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</si>
  <si>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</si>
  <si>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</si>
  <si>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</si>
  <si>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</si>
  <si>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</si>
  <si>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</si>
  <si>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</si>
  <si>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</si>
  <si>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</si>
  <si>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</si>
  <si>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</si>
  <si>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</si>
  <si>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</si>
  <si>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</si>
  <si>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</si>
  <si>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</si>
  <si>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</si>
  <si>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</si>
  <si>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</si>
  <si>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</si>
  <si>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</si>
  <si>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</si>
  <si>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</si>
  <si>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</si>
  <si>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</si>
  <si>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</si>
  <si>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</si>
  <si>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</si>
  <si>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</si>
  <si>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</si>
  <si>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</si>
  <si>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</si>
  <si>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</si>
  <si>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</si>
  <si>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</si>
  <si>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</si>
  <si>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</si>
  <si>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</si>
  <si>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</si>
  <si>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</si>
  <si>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</si>
  <si>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</si>
  <si>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</si>
  <si>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</si>
  <si>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</si>
  <si>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</si>
  <si>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</si>
  <si>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</si>
  <si>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</si>
  <si>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</si>
  <si>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</si>
  <si>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</si>
  <si>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</si>
  <si>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</si>
  <si>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</si>
  <si>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</si>
  <si>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</si>
  <si>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</si>
  <si>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</si>
  <si>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</si>
  <si>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</si>
  <si>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</si>
  <si>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</si>
  <si>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</si>
  <si>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</si>
  <si>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</si>
  <si>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</si>
  <si>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</si>
  <si>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</si>
  <si>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</si>
  <si>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</si>
  <si>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</si>
  <si>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</si>
  <si>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</si>
  <si>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</si>
  <si>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</si>
  <si>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</si>
  <si>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</si>
  <si>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</si>
  <si>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</si>
  <si>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</si>
  <si>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</si>
  <si>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</si>
  <si>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</si>
  <si>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</si>
  <si>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</si>
  <si>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</si>
  <si>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</si>
  <si>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</si>
  <si>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</si>
  <si>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</si>
  <si>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</si>
  <si>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</si>
  <si>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</si>
  <si>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</si>
  <si>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</si>
  <si>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</si>
  <si>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</si>
  <si>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</si>
  <si>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</si>
  <si>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</si>
  <si>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</si>
  <si>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</si>
  <si>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</si>
  <si>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</si>
  <si>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</si>
  <si>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</si>
  <si>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</si>
  <si>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</si>
  <si>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</si>
  <si>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</si>
  <si>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</si>
  <si>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</si>
  <si>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</si>
  <si>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</si>
  <si>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</si>
  <si>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</si>
  <si>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</si>
  <si>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</si>
  <si>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</si>
  <si>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</si>
  <si>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</si>
  <si>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</si>
  <si>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</si>
  <si>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</si>
  <si>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</si>
  <si>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</si>
  <si>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</si>
  <si>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</si>
  <si>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</si>
  <si>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</si>
  <si>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</si>
  <si>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</si>
  <si>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</si>
  <si>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</si>
  <si>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</si>
  <si>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</si>
  <si>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</si>
  <si>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</si>
  <si>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</si>
  <si>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</si>
  <si>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</si>
  <si>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</si>
  <si>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</si>
  <si>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</si>
  <si>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</si>
  <si>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</si>
  <si>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</si>
  <si>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</si>
  <si>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</si>
  <si>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</si>
  <si>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</si>
  <si>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</si>
  <si>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</si>
  <si>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</si>
  <si>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</si>
  <si>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</si>
  <si>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</si>
  <si>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</si>
  <si>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</si>
  <si>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</si>
  <si>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</si>
  <si>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</si>
  <si>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</si>
  <si>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</si>
  <si>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</si>
  <si>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</si>
  <si>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</si>
  <si>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</si>
  <si>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</si>
  <si>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</si>
  <si>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</si>
  <si>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</si>
  <si>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</si>
  <si>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</si>
  <si>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</si>
  <si>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</si>
  <si>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</si>
  <si>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</si>
  <si>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</si>
  <si>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</si>
  <si>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</si>
  <si>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</si>
  <si>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</si>
  <si>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</si>
  <si>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</si>
  <si>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</si>
  <si>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</si>
  <si>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</si>
  <si>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</si>
  <si>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</si>
  <si>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</si>
  <si>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</si>
  <si>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</si>
  <si>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</si>
  <si>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</si>
  <si>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</si>
  <si>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</si>
  <si>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</si>
  <si>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</si>
  <si>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</si>
  <si>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</si>
  <si>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</si>
  <si>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</si>
  <si>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</si>
  <si>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</si>
  <si>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</si>
  <si>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</si>
  <si>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</si>
  <si>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</si>
  <si>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</si>
  <si>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</si>
  <si>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</si>
  <si>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</si>
  <si>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</si>
  <si>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</si>
  <si>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</si>
  <si>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</si>
  <si>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</si>
  <si>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</si>
  <si>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</si>
  <si>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</si>
  <si>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</si>
  <si>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</si>
  <si>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</si>
  <si>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</si>
  <si>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</si>
  <si>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</si>
  <si>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</si>
  <si>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</si>
  <si>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</si>
  <si>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</si>
  <si>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</si>
  <si>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</si>
  <si>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</si>
  <si>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</si>
  <si>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</si>
  <si>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</si>
  <si>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</si>
  <si>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</si>
  <si>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</si>
  <si>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</si>
  <si>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</si>
  <si>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</si>
  <si>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</si>
  <si>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</si>
  <si>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</si>
  <si>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</si>
  <si>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</si>
  <si>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</si>
  <si>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</si>
  <si>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</si>
  <si>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</si>
  <si>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</si>
  <si>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</si>
  <si>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</si>
  <si>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</si>
  <si>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</si>
  <si>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</si>
  <si>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</si>
  <si>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</si>
  <si>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</si>
  <si>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</si>
  <si>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</si>
  <si>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</si>
  <si>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</si>
  <si>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</si>
  <si>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</si>
  <si>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</si>
  <si>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</si>
  <si>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</si>
  <si>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</si>
  <si>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</si>
  <si>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</si>
  <si>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</si>
  <si>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</si>
  <si>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</si>
  <si>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</si>
  <si>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</si>
  <si>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</si>
  <si>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</si>
  <si>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</si>
  <si>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</si>
  <si>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</si>
  <si>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</si>
  <si>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</si>
  <si>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</si>
  <si>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</si>
  <si>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</si>
  <si>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</si>
  <si>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</si>
  <si>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</si>
  <si>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</si>
  <si>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</si>
  <si>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</si>
  <si>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</si>
  <si>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</si>
  <si>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</si>
  <si>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</si>
  <si>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</si>
  <si>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</si>
  <si>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</si>
  <si>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</si>
  <si>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</si>
  <si>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</si>
  <si>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</si>
  <si>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</si>
  <si>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</si>
  <si>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</si>
  <si>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</si>
  <si>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</si>
  <si>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</si>
  <si>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</si>
  <si>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</si>
  <si>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</si>
  <si>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</si>
  <si>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</si>
  <si>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</si>
  <si>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</si>
  <si>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</si>
  <si>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</si>
  <si>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</si>
  <si>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</si>
  <si>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</si>
  <si>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</si>
  <si>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</si>
  <si>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</si>
  <si>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</si>
  <si>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</si>
  <si>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</si>
  <si>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</si>
  <si>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</si>
  <si>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</si>
  <si>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</si>
  <si>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</si>
  <si>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</si>
  <si>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</si>
  <si>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</si>
  <si>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</si>
  <si>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</si>
  <si>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</si>
  <si>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</si>
  <si>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</si>
  <si>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</si>
  <si>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</si>
  <si>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</si>
  <si>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</si>
  <si>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</si>
  <si>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</si>
  <si>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</si>
  <si>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</si>
  <si>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</si>
  <si>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</si>
  <si>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</si>
  <si>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</si>
  <si>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</si>
  <si>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</si>
  <si>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</si>
  <si>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</si>
  <si>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</si>
  <si>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</si>
  <si>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</si>
  <si>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</si>
  <si>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</si>
  <si>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</si>
  <si>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</si>
  <si>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</si>
  <si>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</si>
  <si>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</si>
  <si>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</si>
  <si>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</si>
  <si>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</si>
  <si>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</si>
  <si>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</si>
  <si>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</si>
  <si>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</si>
  <si>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</si>
  <si>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</si>
  <si>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</si>
  <si>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</si>
  <si>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</si>
  <si>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</si>
  <si>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</si>
  <si>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</si>
  <si>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</si>
  <si>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</si>
  <si>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</si>
  <si>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</si>
  <si>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</si>
  <si>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</si>
  <si>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</si>
  <si>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</si>
  <si>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</si>
  <si>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</si>
  <si>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</si>
  <si>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</si>
  <si>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</si>
  <si>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</si>
  <si>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</si>
  <si>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</si>
  <si>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</si>
  <si>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</si>
  <si>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</si>
  <si>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</si>
  <si>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</si>
  <si>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</si>
  <si>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</si>
  <si>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</si>
  <si>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</si>
  <si>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</si>
  <si>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</si>
  <si>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</si>
  <si>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</si>
  <si>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</si>
  <si>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</si>
  <si>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</si>
  <si>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</si>
  <si>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</si>
  <si>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</si>
  <si>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</si>
  <si>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</si>
  <si>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</si>
  <si>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</si>
  <si>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</si>
  <si>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</si>
  <si>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</si>
  <si>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</si>
  <si>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</si>
  <si>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</si>
  <si>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</si>
  <si>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</si>
  <si>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</si>
  <si>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</si>
  <si>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</si>
  <si>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</si>
  <si>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</si>
  <si>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</si>
  <si>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</si>
  <si>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</si>
  <si>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</si>
  <si>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</si>
  <si>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</si>
  <si>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</si>
  <si>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</si>
  <si>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</si>
  <si>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</si>
  <si>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</si>
  <si>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</si>
  <si>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</si>
  <si>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</si>
  <si>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</si>
  <si>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</si>
  <si>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</si>
  <si>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</si>
  <si>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</si>
  <si>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</si>
  <si>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</si>
  <si>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</si>
  <si>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</si>
  <si>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</si>
  <si>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</si>
  <si>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</si>
  <si>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</si>
  <si>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</si>
  <si>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</si>
  <si>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</si>
  <si>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</si>
  <si>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</si>
  <si>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</si>
  <si>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</si>
  <si>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</si>
  <si>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</si>
  <si>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</si>
  <si>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</si>
  <si>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</si>
  <si>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</si>
  <si>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</si>
  <si>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</si>
  <si>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</si>
  <si>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</si>
  <si>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</si>
  <si>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</si>
  <si>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</si>
  <si>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</si>
  <si>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</si>
  <si>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</si>
  <si>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</si>
  <si>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</si>
  <si>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</si>
  <si>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</si>
  <si>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</si>
  <si>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</si>
  <si>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</si>
  <si>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</si>
  <si>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</si>
  <si>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</si>
  <si>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</si>
  <si>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</si>
  <si>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</si>
  <si>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</si>
  <si>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</si>
  <si>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</si>
  <si>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</si>
  <si>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</si>
  <si>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</si>
  <si>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</si>
  <si>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</si>
  <si>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</si>
  <si>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</si>
  <si>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</si>
  <si>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</si>
  <si>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</si>
  <si>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</si>
  <si>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</si>
  <si>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</si>
  <si>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</si>
  <si>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</si>
  <si>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</si>
  <si>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</si>
  <si>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</si>
  <si>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</si>
  <si>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</si>
  <si>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</si>
  <si>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</si>
  <si>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</si>
  <si>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</si>
  <si>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</si>
  <si>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</si>
  <si>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</si>
  <si>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</si>
  <si>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</si>
  <si>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</si>
  <si>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</si>
  <si>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</si>
  <si>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</si>
  <si>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</si>
  <si>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</si>
  <si>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</si>
  <si>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</si>
  <si>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</si>
  <si>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</si>
  <si>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</si>
  <si>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</si>
  <si>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</si>
  <si>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</si>
  <si>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</si>
  <si>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</si>
  <si>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</si>
  <si>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</si>
  <si>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</si>
  <si>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</si>
  <si>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</si>
  <si>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</si>
  <si>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</si>
  <si>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</si>
  <si>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</si>
  <si>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</si>
  <si>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</si>
  <si>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</si>
  <si>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</si>
  <si>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</si>
  <si>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</si>
  <si>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</si>
  <si>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</si>
  <si>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</si>
  <si>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</si>
  <si>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</si>
  <si>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</si>
  <si>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</si>
  <si>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</si>
  <si>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</si>
  <si>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</si>
  <si>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</si>
  <si>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</si>
  <si>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</si>
  <si>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</si>
  <si>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</si>
  <si>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</si>
  <si>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</si>
  <si>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</si>
  <si>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</si>
  <si>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</si>
  <si>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</si>
  <si>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</si>
  <si>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</si>
  <si>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</si>
  <si>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</si>
  <si>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</si>
  <si>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</si>
  <si>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</si>
  <si>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</si>
  <si>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</si>
  <si>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</si>
  <si>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</si>
  <si>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</si>
  <si>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</si>
  <si>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</si>
  <si>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</si>
  <si>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</si>
  <si>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</si>
  <si>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</si>
  <si>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</si>
  <si>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</si>
  <si>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</si>
  <si>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</si>
  <si>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</si>
  <si>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</si>
  <si>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</si>
  <si>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</si>
  <si>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</si>
  <si>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</si>
  <si>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</si>
  <si>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</si>
  <si>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</si>
  <si>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</si>
  <si>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</si>
  <si>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</si>
  <si>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</si>
  <si>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</si>
  <si>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</si>
  <si>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</si>
  <si>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</si>
  <si>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</si>
  <si>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</si>
  <si>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</si>
  <si>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</si>
  <si>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</si>
  <si>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</si>
  <si>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</si>
  <si>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</si>
  <si>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</si>
  <si>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</si>
  <si>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</si>
  <si>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</si>
  <si>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</si>
  <si>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</si>
  <si>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</si>
  <si>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</si>
  <si>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</si>
  <si>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</si>
  <si>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</si>
  <si>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</si>
  <si>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</si>
  <si>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</si>
  <si>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</si>
  <si>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</si>
  <si>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</si>
  <si>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</si>
  <si>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</si>
  <si>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</si>
  <si>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</si>
  <si>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</si>
  <si>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</si>
  <si>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</si>
  <si>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</si>
  <si>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</si>
  <si>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</si>
  <si>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</si>
  <si>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</si>
  <si>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</si>
  <si>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</si>
  <si>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</si>
  <si>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</si>
  <si>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</si>
  <si>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</si>
  <si>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</si>
  <si>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</si>
  <si>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</si>
  <si>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</si>
  <si>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</si>
  <si>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</si>
  <si>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</si>
  <si>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</si>
  <si>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</si>
  <si>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</si>
  <si>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</si>
  <si>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</si>
  <si>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</si>
  <si>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</si>
  <si>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</si>
  <si>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</si>
  <si>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</si>
  <si>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</si>
  <si>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</si>
  <si>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</si>
  <si>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</si>
  <si>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</si>
  <si>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</si>
  <si>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</si>
  <si>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</si>
  <si>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</si>
  <si>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</si>
  <si>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</si>
  <si>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</si>
  <si>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</si>
  <si>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</si>
  <si>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</si>
  <si>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</si>
  <si>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</si>
  <si>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</si>
  <si>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</si>
  <si>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</si>
  <si>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</si>
  <si>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</si>
  <si>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</si>
  <si>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</si>
  <si>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</si>
  <si>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</si>
  <si>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</si>
  <si>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</si>
  <si>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</si>
  <si>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</si>
  <si>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</si>
  <si>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</si>
  <si>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</si>
  <si>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</si>
  <si>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</si>
  <si>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</si>
  <si>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</si>
  <si>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</si>
  <si>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</si>
  <si>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</si>
  <si>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</si>
  <si>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</si>
  <si>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</si>
  <si>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</si>
  <si>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</si>
  <si>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</si>
  <si>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</si>
  <si>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</si>
  <si>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</si>
  <si>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</si>
  <si>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</si>
  <si>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</si>
  <si>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</si>
  <si>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</si>
  <si>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</si>
  <si>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</si>
  <si>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</si>
  <si>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</si>
  <si>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</si>
  <si>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</si>
  <si>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</si>
  <si>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</si>
  <si>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</si>
  <si>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</si>
  <si>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</si>
  <si>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</si>
  <si>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</si>
  <si>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</si>
  <si>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</si>
  <si>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</si>
  <si>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</si>
  <si>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</si>
  <si>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</si>
  <si>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</si>
  <si>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</si>
  <si>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</si>
  <si>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</si>
  <si>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</si>
  <si>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</si>
  <si>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</si>
  <si>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</si>
  <si>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</si>
  <si>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</si>
  <si>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</si>
  <si>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</si>
  <si>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</si>
  <si>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</si>
  <si>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</si>
  <si>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</si>
  <si>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</si>
  <si>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</si>
  <si>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</si>
  <si>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</si>
  <si>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</si>
  <si>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</si>
  <si>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</si>
  <si>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</si>
  <si>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</si>
  <si>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</si>
  <si>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</si>
  <si>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</si>
  <si>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</si>
  <si>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</si>
  <si>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</si>
  <si>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</si>
  <si>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</si>
  <si>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</si>
  <si>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</si>
  <si>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</si>
  <si>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</si>
  <si>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</si>
  <si>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</si>
  <si>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</si>
  <si>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</si>
  <si>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</si>
  <si>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</si>
  <si>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</si>
  <si>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</si>
  <si>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</si>
  <si>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</si>
  <si>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</si>
  <si>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</si>
  <si>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</si>
  <si>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</si>
  <si>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</si>
  <si>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</si>
  <si>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</si>
  <si>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</si>
  <si>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</si>
  <si>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</si>
  <si>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</si>
  <si>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</si>
  <si>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</si>
  <si>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</si>
  <si>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</si>
  <si>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</si>
  <si>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</si>
  <si>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</si>
  <si>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</si>
  <si>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</si>
  <si>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</si>
  <si>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</si>
  <si>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</si>
  <si>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</si>
  <si>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</si>
  <si>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</si>
  <si>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</si>
  <si>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</si>
  <si>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</si>
  <si>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</si>
  <si>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</si>
  <si>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</si>
  <si>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</si>
  <si>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</si>
  <si>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</si>
  <si>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</si>
  <si>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</si>
  <si>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</si>
  <si>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</si>
  <si>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</si>
  <si>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</si>
  <si>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</si>
  <si>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</si>
  <si>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</si>
  <si>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</si>
  <si>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</si>
  <si>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</si>
  <si>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</si>
  <si>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</si>
  <si>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</si>
  <si>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</si>
  <si>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</si>
  <si>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</si>
  <si>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</si>
  <si>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</si>
  <si>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</si>
  <si>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</si>
  <si>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</si>
  <si>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</si>
  <si>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</si>
  <si>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</si>
  <si>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</si>
  <si>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</si>
  <si>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</si>
  <si>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</si>
  <si>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</si>
  <si>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</si>
  <si>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</si>
  <si>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</si>
  <si>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</si>
  <si>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</si>
  <si>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</si>
  <si>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</si>
  <si>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</si>
  <si>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</si>
  <si>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</si>
  <si>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</si>
  <si>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</si>
  <si>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</si>
  <si>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</si>
  <si>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</si>
  <si>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</si>
  <si>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</si>
  <si>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</si>
  <si>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</si>
  <si>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</si>
  <si>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</si>
  <si>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</si>
  <si>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</si>
  <si>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</si>
  <si>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</si>
  <si>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</si>
  <si>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</si>
  <si>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</si>
  <si>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</si>
  <si>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</si>
  <si>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</si>
  <si>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</si>
  <si>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</si>
  <si>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</si>
  <si>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</si>
  <si>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</si>
  <si>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</si>
  <si>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</si>
  <si>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</si>
  <si>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</si>
  <si>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</si>
  <si>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</si>
  <si>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</si>
  <si>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</si>
  <si>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</si>
  <si>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</si>
  <si>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</si>
  <si>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</si>
  <si>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</si>
  <si>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</si>
  <si>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</si>
  <si>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</si>
  <si>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</si>
  <si>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</si>
  <si>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</si>
  <si>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</si>
  <si>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</si>
  <si>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</si>
  <si>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</si>
  <si>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</si>
  <si>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</si>
  <si>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</si>
  <si>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</si>
  <si>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</si>
  <si>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</si>
  <si>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</si>
  <si>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</si>
  <si>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</si>
  <si>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</si>
  <si>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</si>
  <si>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</si>
  <si>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</si>
  <si>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</si>
  <si>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</si>
  <si>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</si>
  <si>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</si>
  <si>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</si>
  <si>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</si>
  <si>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</si>
  <si>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</si>
  <si>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</si>
  <si>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</si>
  <si>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</si>
  <si>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</si>
  <si>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</si>
  <si>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</si>
  <si>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</si>
  <si>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</si>
  <si>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</si>
  <si>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</si>
  <si>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</si>
  <si>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</si>
  <si>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</si>
  <si>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</si>
  <si>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</si>
  <si>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</si>
  <si>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</si>
  <si>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</si>
  <si>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</si>
  <si>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</si>
  <si>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</si>
  <si>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</si>
  <si>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</si>
  <si>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</si>
  <si>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</si>
  <si>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</si>
  <si>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</si>
  <si>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</si>
  <si>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</si>
  <si>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</si>
  <si>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</si>
  <si>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</si>
  <si>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</si>
  <si>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</si>
  <si>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</si>
  <si>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</si>
  <si>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</si>
  <si>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</si>
  <si>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</si>
  <si>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</si>
  <si>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</si>
  <si>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</si>
  <si>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</si>
  <si>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</si>
  <si>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</si>
  <si>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</si>
  <si>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</si>
  <si>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</si>
  <si>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</si>
  <si>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</si>
  <si>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</si>
  <si>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</si>
  <si>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</si>
  <si>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</si>
  <si>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</si>
  <si>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</si>
  <si>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</si>
  <si>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</si>
  <si>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</si>
  <si>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</si>
  <si>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</si>
  <si>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</si>
  <si>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</si>
  <si>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</si>
  <si>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</si>
  <si>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</si>
  <si>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</si>
  <si>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</si>
  <si>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</si>
  <si>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</si>
  <si>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</si>
  <si>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</si>
  <si>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</si>
  <si>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</si>
  <si>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</si>
  <si>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</si>
  <si>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</si>
  <si>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</si>
  <si>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</si>
  <si>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</si>
  <si>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</si>
  <si>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</si>
  <si>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</si>
  <si>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</si>
  <si>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</si>
  <si>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</si>
  <si>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</si>
  <si>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</si>
  <si>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</si>
  <si>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</si>
  <si>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</si>
  <si>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</si>
  <si>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</si>
  <si>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</si>
  <si>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</si>
  <si>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</si>
  <si>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</si>
  <si>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</si>
  <si>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</si>
  <si>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</si>
  <si>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</si>
  <si>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</si>
  <si>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</si>
  <si>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</si>
  <si>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</si>
  <si>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</si>
  <si>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</si>
  <si>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</si>
  <si>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</si>
  <si>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</si>
  <si>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</si>
  <si>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</si>
  <si>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</si>
  <si>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</si>
  <si>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</si>
  <si>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</si>
  <si>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</si>
  <si>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</si>
  <si>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</si>
  <si>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</si>
  <si>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</si>
  <si>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</si>
  <si>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</si>
  <si>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</si>
  <si>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</si>
  <si>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</si>
  <si>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</si>
  <si>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</si>
  <si>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</si>
  <si>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</si>
  <si>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</si>
  <si>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</si>
  <si>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</si>
  <si>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</si>
  <si>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</si>
  <si>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</si>
  <si>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</si>
  <si>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</si>
  <si>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</si>
  <si>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</si>
  <si>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</si>
  <si>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</si>
  <si>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</si>
  <si>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</si>
  <si>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</si>
  <si>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</si>
  <si>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</si>
  <si>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</si>
  <si>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</si>
  <si>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</si>
  <si>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</si>
  <si>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</si>
  <si>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</si>
  <si>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</si>
  <si>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</si>
  <si>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</si>
  <si>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</si>
  <si>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</si>
  <si>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</si>
  <si>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</si>
  <si>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</si>
  <si>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</si>
  <si>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</si>
  <si>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</si>
  <si>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</si>
  <si>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</si>
  <si>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</si>
  <si>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</si>
  <si>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</si>
  <si>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</si>
  <si>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</si>
  <si>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</si>
  <si>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</si>
  <si>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</si>
  <si>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</si>
  <si>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</si>
  <si>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</si>
  <si>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</si>
  <si>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</si>
  <si>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</si>
  <si>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</si>
  <si>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</si>
  <si>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</si>
  <si>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</si>
  <si>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</si>
  <si>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</si>
  <si>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</si>
  <si>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</si>
  <si>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</si>
  <si>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</si>
  <si>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</si>
  <si>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</si>
  <si>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</si>
  <si>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</si>
  <si>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</si>
  <si>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</si>
  <si>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</si>
  <si>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</si>
  <si>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</si>
  <si>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</si>
  <si>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</si>
  <si>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</si>
  <si>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</si>
  <si>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</si>
  <si>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</si>
  <si>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</si>
  <si>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</si>
  <si>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</si>
  <si>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</si>
  <si>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</si>
  <si>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</si>
  <si>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</si>
  <si>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</si>
  <si>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</si>
  <si>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</si>
  <si>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</si>
  <si>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</si>
  <si>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</si>
  <si>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</si>
  <si>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</si>
  <si>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</si>
  <si>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</si>
  <si>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</si>
  <si>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</si>
  <si>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</si>
  <si>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</si>
  <si>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</si>
  <si>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</si>
  <si>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</si>
  <si>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</si>
  <si>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</si>
  <si>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</si>
  <si>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</si>
  <si>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</si>
  <si>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</si>
  <si>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</si>
  <si>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</si>
  <si>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</si>
  <si>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</si>
  <si>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</si>
  <si>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</si>
  <si>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</si>
  <si>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</si>
  <si>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</si>
  <si>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</si>
  <si>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</si>
  <si>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</si>
  <si>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</si>
  <si>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</si>
  <si>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</si>
  <si>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</si>
  <si>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</si>
  <si>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</si>
  <si>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</si>
  <si>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</si>
  <si>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</si>
  <si>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</si>
  <si>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</si>
  <si>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</si>
  <si>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</si>
  <si>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</si>
  <si>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</si>
  <si>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</si>
  <si>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</si>
  <si>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</si>
  <si>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</si>
  <si>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</si>
  <si>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</si>
  <si>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</si>
  <si>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</si>
  <si>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</si>
  <si>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</si>
  <si>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</si>
  <si>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</si>
  <si>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</si>
  <si>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</si>
  <si>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</si>
  <si>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</si>
  <si>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</si>
  <si>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</si>
  <si>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</si>
  <si>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</si>
  <si>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</si>
  <si>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</si>
  <si>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</si>
  <si>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</si>
  <si>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</si>
  <si>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</si>
  <si>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</si>
  <si>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</si>
  <si>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</si>
  <si>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</si>
  <si>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</si>
  <si>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</si>
  <si>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</si>
  <si>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</si>
  <si>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</si>
  <si>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</si>
  <si>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</si>
  <si>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</si>
  <si>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</si>
  <si>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</si>
  <si>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</si>
  <si>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</si>
  <si>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</si>
  <si>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</si>
  <si>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</si>
  <si>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</si>
  <si>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</si>
  <si>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</si>
  <si>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</si>
  <si>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</si>
  <si>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</si>
  <si>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</si>
  <si>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</si>
  <si>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</si>
  <si>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</si>
  <si>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</si>
  <si>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</si>
  <si>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</si>
  <si>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</si>
  <si>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</si>
  <si>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</si>
  <si>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</si>
  <si>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</si>
  <si>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</si>
  <si>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</si>
  <si>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</si>
  <si>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</si>
  <si>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</si>
  <si>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</si>
  <si>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</si>
  <si>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</si>
  <si>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</si>
  <si>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</si>
  <si>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</si>
  <si>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</si>
  <si>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</si>
  <si>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</si>
  <si>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</si>
  <si>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</si>
  <si>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</si>
  <si>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</si>
  <si>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</si>
  <si>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</si>
  <si>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</si>
  <si>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</si>
  <si>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</si>
  <si>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</si>
  <si>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</si>
  <si>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</si>
  <si>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</si>
  <si>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</si>
  <si>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</si>
  <si>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</si>
  <si>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</si>
  <si>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</si>
  <si>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</si>
  <si>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</si>
  <si>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</si>
  <si>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</si>
  <si>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</si>
  <si>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</si>
  <si>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</si>
  <si>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</si>
  <si>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</si>
  <si>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</si>
  <si>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</si>
  <si>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</si>
  <si>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</si>
  <si>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</si>
  <si>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</si>
  <si>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</si>
  <si>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</si>
  <si>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</si>
  <si>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</si>
  <si>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</si>
  <si>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</si>
  <si>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</si>
  <si>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</si>
  <si>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</si>
  <si>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</si>
  <si>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</si>
  <si>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</si>
  <si>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</si>
  <si>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</si>
  <si>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</si>
  <si>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</si>
  <si>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</si>
  <si>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</si>
  <si>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</si>
  <si>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</si>
  <si>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</si>
  <si>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</si>
  <si>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</si>
  <si>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</si>
  <si>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</si>
  <si>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</si>
  <si>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</si>
  <si>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</si>
  <si>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</si>
  <si>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</si>
  <si>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</si>
  <si>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</si>
  <si>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</si>
  <si>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</si>
  <si>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</si>
  <si>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</si>
  <si>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</si>
  <si>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</si>
  <si>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</si>
  <si>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</si>
  <si>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</si>
  <si>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</si>
  <si>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</si>
  <si>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</si>
  <si>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</si>
  <si>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</si>
  <si>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</si>
  <si>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</si>
  <si>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</si>
  <si>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</si>
  <si>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</si>
  <si>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</si>
  <si>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</si>
  <si>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</si>
  <si>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</si>
  <si>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</si>
  <si>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</si>
  <si>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</si>
  <si>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</si>
  <si>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</si>
  <si>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</si>
  <si>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</si>
  <si>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</si>
  <si>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</si>
  <si>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</si>
  <si>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</si>
  <si>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</si>
  <si>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</si>
  <si>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</si>
  <si>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</si>
  <si>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</si>
  <si>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</si>
  <si>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</si>
  <si>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</si>
  <si>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</si>
  <si>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</si>
  <si>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</si>
  <si>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</si>
  <si>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</si>
  <si>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</si>
  <si>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</si>
  <si>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</si>
  <si>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</si>
  <si>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</si>
  <si>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</si>
  <si>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</si>
  <si>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</si>
  <si>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</si>
  <si>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</si>
  <si>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</si>
  <si>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</si>
  <si>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</si>
  <si>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</si>
  <si>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</si>
  <si>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</si>
  <si>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</si>
  <si>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</si>
  <si>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</si>
  <si>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</si>
  <si>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</si>
  <si>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</si>
  <si>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</si>
  <si>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</si>
  <si>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</si>
  <si>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</si>
  <si>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</si>
  <si>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</si>
  <si>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</si>
  <si>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</si>
  <si>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</si>
  <si>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</si>
  <si>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</si>
  <si>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</si>
  <si>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</si>
  <si>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</si>
  <si>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</si>
  <si>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</si>
  <si>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</si>
  <si>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</si>
  <si>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</si>
  <si>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</si>
  <si>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</si>
  <si>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</si>
  <si>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</si>
  <si>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</si>
  <si>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</si>
  <si>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</si>
  <si>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</si>
  <si>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</si>
  <si>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</si>
  <si>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</si>
  <si>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</si>
  <si>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</si>
  <si>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</si>
  <si>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</si>
  <si>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</si>
  <si>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</si>
  <si>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</si>
  <si>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</si>
  <si>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</si>
  <si>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</si>
  <si>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</si>
  <si>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</si>
  <si>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</si>
  <si>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</si>
  <si>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</si>
  <si>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</si>
  <si>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</si>
  <si>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</si>
  <si>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</si>
  <si>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</si>
  <si>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</si>
  <si>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</si>
  <si>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</si>
  <si>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</si>
  <si>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</si>
  <si>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</si>
  <si>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</si>
  <si>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</si>
  <si>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</si>
  <si>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</si>
  <si>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</si>
  <si>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</si>
  <si>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</si>
  <si>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</si>
  <si>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</si>
  <si>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</si>
  <si>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</si>
  <si>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</si>
  <si>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</si>
  <si>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</si>
  <si>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</si>
  <si>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</si>
  <si>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</si>
  <si>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</si>
  <si>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</si>
  <si>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</si>
  <si>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</si>
  <si>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</si>
  <si>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</si>
  <si>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</si>
  <si>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</si>
  <si>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</si>
  <si>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</si>
  <si>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</si>
  <si>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</si>
  <si>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</si>
  <si>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</si>
  <si>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</si>
  <si>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</si>
  <si>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</si>
  <si>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</si>
  <si>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</si>
  <si>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</si>
  <si>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</si>
  <si>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</si>
  <si>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</si>
  <si>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</si>
  <si>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</si>
  <si>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</si>
  <si>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</si>
  <si>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</si>
  <si>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</si>
  <si>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</si>
  <si>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</si>
  <si>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</si>
  <si>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</si>
  <si>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</si>
  <si>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</si>
  <si>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</si>
  <si>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</si>
  <si>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</si>
  <si>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</si>
  <si>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</si>
  <si>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</si>
  <si>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</si>
  <si>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</si>
  <si>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</si>
  <si>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</si>
  <si>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</si>
  <si>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</si>
  <si>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</si>
  <si>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</si>
  <si>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</si>
  <si>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</si>
  <si>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</si>
  <si>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</si>
  <si>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</si>
  <si>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</si>
  <si>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</si>
  <si>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</si>
  <si>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</si>
  <si>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</si>
  <si>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</si>
  <si>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</si>
  <si>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</si>
  <si>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</si>
  <si>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</si>
  <si>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</si>
  <si>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</si>
  <si>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</si>
  <si>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</si>
  <si>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</si>
  <si>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</si>
  <si>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</si>
  <si>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</si>
  <si>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</si>
  <si>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</si>
  <si>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</si>
  <si>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</si>
  <si>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</si>
  <si>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</si>
  <si>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</si>
  <si>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</si>
  <si>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</si>
  <si>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</si>
  <si>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</si>
  <si>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</si>
  <si>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</si>
  <si>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</si>
  <si>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</si>
  <si>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</si>
  <si>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</si>
  <si>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</si>
  <si>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</si>
  <si>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</si>
  <si>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</si>
  <si>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</si>
  <si>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</si>
  <si>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</si>
  <si>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</si>
  <si>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</si>
  <si>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</si>
  <si>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</si>
  <si>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</si>
  <si>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</si>
  <si>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</si>
  <si>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</si>
  <si>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</si>
  <si>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</si>
  <si>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</si>
  <si>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</si>
  <si>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</si>
  <si>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</si>
  <si>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</si>
  <si>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</si>
  <si>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</si>
  <si>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</si>
  <si>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</si>
  <si>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</si>
  <si>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</si>
  <si>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</si>
  <si>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</si>
  <si>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</si>
  <si>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</si>
  <si>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</si>
  <si>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</si>
  <si>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</si>
  <si>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</si>
  <si>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</si>
  <si>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</si>
  <si>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</si>
  <si>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</si>
  <si>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</si>
  <si>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</si>
  <si>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</si>
  <si>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</si>
  <si>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</si>
  <si>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</si>
  <si>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</si>
  <si>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</si>
  <si>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</si>
  <si>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</si>
  <si>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</si>
  <si>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</si>
  <si>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</si>
  <si>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</si>
  <si>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</si>
  <si>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</si>
  <si>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</si>
  <si>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</si>
  <si>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</si>
  <si>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</si>
  <si>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</si>
  <si>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</si>
  <si>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</si>
  <si>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</si>
  <si>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</si>
  <si>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</si>
  <si>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</si>
  <si>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</si>
  <si>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</si>
  <si>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</si>
  <si>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</si>
  <si>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</si>
  <si>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</si>
  <si>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</si>
  <si>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</si>
  <si>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</si>
  <si>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</si>
  <si>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</si>
  <si>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</si>
  <si>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</si>
  <si>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</si>
  <si>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</si>
  <si>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</si>
  <si>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</si>
  <si>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</si>
  <si>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</si>
  <si>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</si>
  <si>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</si>
  <si>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</si>
  <si>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</si>
  <si>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</si>
  <si>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</si>
  <si>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</si>
  <si>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</si>
  <si>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</si>
  <si>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</si>
  <si>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</si>
  <si>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</si>
  <si>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</si>
  <si>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</si>
  <si>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</si>
  <si>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</si>
  <si>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</si>
  <si>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</si>
  <si>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</si>
  <si>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</si>
  <si>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</si>
  <si>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</si>
  <si>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</si>
  <si>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</si>
  <si>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</si>
  <si>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</si>
  <si>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</si>
  <si>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</si>
  <si>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</si>
  <si>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</si>
  <si>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</si>
  <si>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</si>
  <si>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</si>
  <si>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</si>
  <si>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</si>
  <si>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</si>
  <si>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</si>
  <si>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</si>
  <si>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</si>
  <si>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</si>
  <si>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</si>
  <si>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</si>
  <si>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</si>
  <si>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</si>
  <si>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</si>
  <si>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</si>
  <si>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</si>
  <si>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</si>
  <si>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</si>
  <si>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</si>
  <si>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</si>
  <si>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</si>
  <si>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</si>
  <si>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</si>
  <si>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</si>
  <si>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</si>
  <si>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</si>
  <si>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</si>
  <si>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</si>
  <si>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</si>
  <si>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</si>
  <si>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</si>
  <si>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</si>
  <si>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</si>
  <si>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</si>
  <si>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</si>
  <si>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</si>
  <si>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</si>
  <si>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</si>
  <si>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</si>
  <si>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</si>
  <si>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</si>
  <si>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</si>
  <si>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</si>
  <si>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</si>
  <si>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</si>
  <si>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</si>
  <si>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</si>
  <si>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</si>
  <si>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</si>
  <si>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</si>
  <si>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</si>
  <si>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</si>
  <si>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</si>
  <si>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</si>
  <si>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</si>
  <si>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</si>
  <si>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</si>
  <si>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</si>
  <si>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</si>
  <si>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</si>
  <si>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</si>
  <si>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</si>
  <si>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</si>
  <si>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</si>
  <si>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</si>
  <si>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</si>
  <si>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</si>
  <si>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</si>
  <si>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</si>
  <si>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</si>
  <si>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</si>
  <si>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</si>
  <si>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</si>
  <si>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</si>
  <si>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</si>
  <si>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</si>
  <si>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</si>
  <si>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</si>
  <si>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</si>
  <si>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</si>
  <si>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</si>
  <si>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</si>
  <si>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</si>
  <si>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</si>
  <si>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</si>
  <si>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</si>
  <si>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</si>
  <si>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</si>
  <si>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</si>
  <si>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</si>
  <si>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</si>
  <si>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</si>
  <si>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</si>
  <si>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</si>
  <si>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</si>
  <si>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</si>
  <si>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</si>
  <si>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</si>
  <si>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</si>
  <si>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</si>
  <si>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</si>
  <si>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</si>
  <si>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</si>
  <si>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</si>
  <si>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</si>
  <si>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</si>
  <si>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</si>
  <si>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</si>
  <si>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</si>
  <si>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</si>
  <si>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</si>
  <si>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</si>
  <si>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</si>
  <si>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</si>
  <si>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</si>
  <si>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</si>
  <si>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</si>
  <si>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</si>
  <si>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</si>
  <si>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</si>
  <si>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</si>
  <si>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</si>
  <si>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</si>
  <si>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</si>
  <si>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</si>
  <si>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</si>
  <si>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</si>
  <si>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</si>
  <si>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</si>
  <si>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</si>
  <si>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</si>
  <si>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</si>
  <si>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</si>
  <si>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</si>
  <si>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</si>
  <si>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</si>
  <si>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</si>
  <si>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</si>
  <si>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</si>
  <si>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</si>
  <si>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</si>
  <si>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</si>
  <si>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</si>
  <si>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</si>
  <si>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</si>
  <si>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</si>
  <si>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</si>
  <si>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</si>
  <si>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</si>
  <si>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</si>
  <si>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</si>
  <si>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</si>
  <si>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</si>
  <si>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</si>
  <si>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</si>
  <si>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</si>
  <si>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</si>
  <si>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</si>
  <si>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</si>
  <si>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</si>
  <si>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</si>
  <si>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</si>
  <si>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</si>
  <si>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</si>
  <si>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</si>
  <si>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</si>
  <si>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</si>
  <si>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</si>
  <si>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</si>
  <si>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</si>
  <si>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</si>
  <si>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</si>
  <si>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</si>
  <si>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</si>
  <si>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</si>
  <si>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</si>
  <si>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</si>
  <si>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</si>
  <si>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</si>
  <si>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</si>
  <si>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</si>
  <si>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</si>
  <si>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</si>
  <si>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</si>
  <si>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</si>
  <si>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</si>
  <si>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</si>
  <si>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</si>
  <si>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</si>
  <si>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</si>
  <si>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</si>
  <si>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</si>
  <si>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</si>
  <si>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</si>
  <si>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</si>
  <si>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</si>
  <si>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</si>
  <si>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</si>
  <si>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</si>
  <si>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</si>
  <si>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</si>
  <si>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</si>
  <si>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</si>
  <si>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</si>
  <si>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</si>
  <si>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</si>
  <si>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</si>
  <si>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</si>
  <si>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</si>
  <si>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</si>
  <si>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</si>
  <si>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</si>
  <si>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</si>
  <si>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</si>
  <si>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</si>
  <si>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</si>
  <si>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</si>
  <si>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</si>
  <si>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</si>
  <si>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</si>
  <si>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</si>
  <si>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</si>
  <si>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</si>
  <si>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</si>
  <si>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</si>
  <si>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</si>
  <si>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</si>
  <si>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</si>
  <si>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</si>
  <si>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</si>
  <si>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</si>
  <si>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</si>
  <si>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</si>
  <si>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</si>
  <si>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</si>
  <si>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</si>
  <si>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</si>
  <si>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</si>
  <si>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</si>
  <si>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</si>
  <si>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</si>
  <si>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</si>
  <si>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</si>
  <si>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</si>
  <si>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</si>
  <si>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</si>
  <si>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</si>
  <si>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</si>
  <si>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</si>
  <si>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</si>
  <si>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</si>
  <si>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</si>
  <si>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</si>
  <si>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</si>
  <si>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</si>
  <si>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</si>
  <si>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</si>
  <si>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</si>
  <si>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</si>
  <si>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</si>
  <si>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</si>
  <si>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</si>
  <si>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</si>
  <si>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</si>
  <si>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</si>
  <si>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</si>
  <si>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</si>
  <si>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</si>
  <si>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</si>
  <si>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</si>
  <si>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</si>
  <si>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</si>
  <si>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</si>
  <si>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</si>
  <si>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</si>
  <si>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</si>
  <si>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</si>
  <si>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</si>
  <si>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</si>
  <si>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</si>
  <si>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</si>
  <si>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</si>
  <si>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</si>
  <si>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</si>
  <si>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</si>
  <si>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</si>
  <si>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</si>
  <si>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</si>
  <si>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</si>
  <si>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</si>
  <si>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</si>
  <si>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</si>
  <si>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</si>
  <si>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</si>
  <si>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</si>
  <si>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</si>
  <si>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</si>
  <si>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</si>
  <si>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</si>
  <si>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</si>
  <si>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</si>
  <si>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</si>
  <si>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</si>
  <si>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</si>
  <si>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</si>
  <si>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</si>
  <si>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</si>
  <si>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</si>
  <si>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</si>
  <si>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</si>
  <si>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</si>
  <si>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</si>
  <si>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</si>
  <si>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</si>
  <si>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</si>
  <si>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</si>
  <si>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</si>
  <si>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</si>
  <si>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</si>
  <si>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</si>
  <si>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</si>
  <si>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</si>
  <si>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</si>
  <si>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</si>
  <si>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</si>
  <si>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</si>
  <si>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</si>
  <si>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</si>
  <si>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</si>
  <si>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</si>
  <si>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</si>
  <si>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</si>
  <si>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</si>
  <si>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</si>
  <si>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</si>
  <si>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</si>
  <si>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</si>
  <si>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</si>
  <si>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</si>
  <si>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</si>
  <si>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</si>
  <si>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</si>
  <si>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</si>
  <si>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</si>
  <si>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</si>
  <si>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</si>
  <si>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</si>
  <si>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</si>
  <si>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</si>
  <si>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</si>
  <si>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</si>
  <si>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</si>
  <si>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</si>
  <si>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</si>
  <si>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</si>
  <si>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</si>
  <si>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</si>
  <si>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</si>
  <si>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</si>
  <si>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</si>
  <si>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</si>
  <si>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</si>
  <si>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</si>
  <si>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</si>
  <si>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</si>
  <si>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</si>
  <si>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</si>
  <si>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</si>
  <si>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</si>
  <si>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</si>
  <si>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</si>
  <si>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</si>
  <si>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</si>
  <si>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</si>
  <si>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</si>
  <si>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</si>
  <si>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</si>
  <si>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</si>
  <si>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</si>
  <si>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</si>
  <si>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</si>
  <si>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</si>
  <si>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</si>
  <si>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</si>
  <si>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</si>
  <si>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</si>
  <si>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</si>
  <si>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</si>
  <si>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</si>
  <si>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</si>
  <si>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</si>
  <si>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</si>
  <si>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</si>
  <si>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</si>
  <si>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</si>
  <si>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</si>
  <si>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</si>
  <si>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</si>
  <si>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</si>
  <si>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</si>
  <si>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</si>
  <si>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</si>
  <si>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</si>
  <si>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</si>
  <si>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</si>
  <si>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</si>
  <si>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</si>
  <si>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</si>
  <si>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</si>
  <si>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</si>
  <si>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</si>
  <si>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</si>
  <si>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</si>
  <si>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</si>
  <si>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</si>
  <si>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</si>
  <si>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</si>
  <si>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</si>
  <si>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</si>
  <si>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</si>
  <si>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</si>
  <si>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</si>
  <si>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</si>
  <si>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</si>
  <si>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</si>
  <si>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</si>
  <si>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</si>
  <si>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</si>
  <si>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</si>
  <si>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</si>
  <si>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</si>
  <si>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</si>
  <si>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</si>
  <si>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</si>
  <si>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</si>
  <si>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</si>
  <si>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</si>
  <si>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</si>
  <si>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</si>
  <si>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</si>
  <si>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</si>
  <si>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</si>
  <si>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</si>
  <si>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</si>
  <si>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</si>
  <si>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</si>
  <si>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</si>
  <si>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</si>
  <si>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</si>
  <si>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</si>
  <si>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</si>
  <si>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</si>
  <si>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</si>
  <si>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</si>
  <si>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</si>
  <si>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</si>
  <si>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</si>
  <si>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</si>
  <si>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</si>
  <si>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</si>
  <si>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</si>
  <si>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</si>
  <si>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</si>
  <si>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</si>
  <si>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</si>
  <si>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</si>
  <si>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</si>
  <si>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</si>
  <si>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</si>
  <si>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</si>
  <si>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</si>
  <si>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</si>
  <si>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</si>
  <si>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</si>
  <si>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</si>
  <si>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</si>
  <si>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</si>
  <si>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</si>
  <si>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</si>
  <si>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</si>
  <si>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</si>
  <si>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</si>
  <si>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</si>
  <si>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</si>
  <si>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</si>
  <si>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</si>
  <si>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</si>
  <si>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</si>
  <si>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</si>
  <si>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</si>
  <si>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</si>
  <si>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</si>
  <si>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</si>
  <si>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</si>
  <si>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</si>
  <si>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</si>
  <si>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</si>
  <si>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</si>
  <si>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</si>
  <si>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</si>
  <si>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</si>
  <si>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</si>
  <si>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</si>
  <si>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</si>
  <si>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</si>
  <si>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</si>
  <si>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</si>
  <si>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</si>
  <si>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</si>
  <si>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</si>
  <si>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</si>
  <si>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</si>
  <si>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</si>
  <si>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</si>
  <si>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</si>
  <si>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</si>
  <si>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</si>
  <si>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</si>
  <si>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</si>
  <si>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</si>
  <si>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</si>
  <si>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</si>
  <si>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</si>
  <si>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</si>
  <si>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</si>
  <si>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</si>
  <si>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</si>
  <si>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</si>
  <si>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</si>
  <si>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</si>
  <si>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</si>
  <si>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</si>
  <si>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</si>
  <si>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</si>
  <si>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</si>
  <si>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</si>
  <si>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</si>
  <si>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</si>
  <si>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</si>
  <si>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</si>
  <si>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</si>
  <si>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</si>
  <si>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</si>
  <si>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</si>
  <si>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</si>
  <si>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</si>
  <si>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</si>
  <si>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</si>
  <si>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</si>
  <si>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</si>
  <si>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</si>
  <si>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</si>
  <si>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</si>
  <si>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</si>
  <si>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</si>
  <si>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</si>
  <si>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</si>
  <si>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</si>
  <si>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</si>
  <si>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</si>
  <si>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</si>
  <si>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</si>
  <si>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</si>
  <si>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</si>
  <si>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</si>
  <si>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</si>
  <si>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</si>
  <si>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</si>
  <si>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</si>
  <si>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</si>
  <si>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</si>
  <si>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</si>
  <si>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</si>
  <si>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</si>
  <si>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</si>
  <si>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</si>
  <si>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</si>
  <si>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</si>
  <si>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</si>
  <si>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</si>
  <si>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</si>
  <si>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</si>
  <si>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</si>
  <si>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</si>
  <si>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</si>
  <si>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</si>
  <si>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</si>
  <si>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</si>
  <si>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</si>
  <si>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</si>
  <si>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</si>
  <si>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</si>
  <si>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</si>
  <si>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</si>
  <si>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</si>
  <si>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</si>
  <si>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</si>
  <si>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</si>
  <si>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</si>
  <si>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</si>
  <si>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</si>
  <si>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</si>
  <si>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</si>
  <si>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</si>
  <si>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</si>
  <si>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</si>
  <si>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</si>
  <si>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</si>
  <si>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</si>
  <si>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</si>
  <si>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</si>
  <si>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</si>
  <si>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</si>
  <si>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</si>
  <si>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</si>
  <si>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</si>
  <si>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</si>
  <si>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</si>
  <si>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</si>
  <si>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</si>
  <si>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</si>
  <si>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</si>
  <si>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</si>
  <si>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</si>
  <si>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</si>
  <si>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</si>
  <si>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</si>
  <si>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</si>
  <si>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</si>
  <si>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</si>
  <si>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</si>
  <si>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</si>
  <si>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</si>
  <si>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</si>
  <si>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</si>
  <si>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</si>
  <si>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</si>
  <si>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</si>
  <si>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</si>
  <si>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</si>
  <si>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</si>
  <si>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</si>
  <si>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</si>
  <si>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</si>
  <si>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</si>
  <si>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</si>
  <si>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</si>
  <si>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</si>
  <si>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</si>
  <si>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</si>
  <si>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</si>
  <si>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</si>
  <si>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</si>
  <si>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</si>
  <si>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</si>
  <si>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</si>
  <si>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</si>
  <si>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</si>
  <si>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</si>
  <si>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</si>
  <si>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</si>
  <si>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</si>
  <si>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</si>
  <si>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</si>
  <si>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</si>
  <si>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</si>
  <si>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</si>
  <si>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</si>
  <si>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</si>
  <si>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</si>
  <si>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</si>
  <si>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</si>
  <si>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</si>
  <si>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</si>
  <si>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</si>
  <si>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</si>
  <si>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</si>
  <si>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</si>
  <si>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</si>
  <si>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</si>
  <si>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</si>
  <si>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</si>
  <si>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</si>
  <si>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</si>
  <si>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</si>
  <si>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</si>
  <si>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</si>
  <si>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</si>
  <si>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</si>
  <si>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</si>
  <si>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</si>
  <si>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</si>
  <si>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</si>
  <si>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</si>
  <si>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</si>
  <si>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</si>
  <si>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</si>
  <si>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</si>
  <si>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</si>
  <si>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</si>
  <si>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</si>
  <si>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</si>
  <si>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</si>
  <si>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</si>
  <si>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</si>
  <si>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</si>
  <si>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</si>
  <si>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</si>
  <si>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</si>
  <si>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</si>
  <si>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</si>
  <si>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</si>
  <si>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</si>
  <si>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</si>
  <si>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</si>
  <si>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</si>
  <si>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</si>
  <si>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</si>
  <si>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</si>
  <si>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</si>
  <si>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</si>
  <si>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</si>
  <si>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</si>
  <si>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</si>
  <si>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</si>
  <si>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</si>
  <si>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</si>
  <si>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</si>
  <si>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</si>
  <si>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</si>
  <si>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</si>
  <si>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</si>
  <si>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</si>
  <si>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</si>
  <si>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</si>
  <si>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</si>
  <si>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</si>
  <si>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</si>
  <si>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</si>
  <si>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</si>
  <si>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</si>
  <si>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</si>
  <si>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</si>
  <si>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</si>
  <si>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</si>
  <si>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</si>
  <si>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</si>
  <si>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</si>
  <si>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</si>
  <si>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</si>
  <si>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</si>
  <si>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</si>
  <si>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</si>
  <si>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</si>
  <si>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</si>
  <si>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</si>
  <si>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</si>
  <si>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</si>
  <si>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</si>
  <si>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</si>
  <si>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</si>
  <si>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</si>
  <si>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</si>
  <si>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</si>
  <si>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</si>
  <si>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</si>
  <si>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</si>
  <si>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</si>
  <si>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</si>
  <si>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</si>
  <si>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</si>
  <si>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</si>
  <si>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</si>
  <si>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</si>
  <si>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</si>
  <si>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</si>
  <si>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</si>
  <si>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</si>
  <si>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</si>
  <si>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</si>
  <si>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</si>
  <si>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</si>
  <si>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</si>
  <si>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</si>
  <si>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</si>
  <si>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</si>
  <si>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</si>
  <si>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</si>
  <si>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</si>
  <si>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</si>
  <si>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</si>
  <si>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</si>
  <si>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</si>
  <si>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</si>
  <si>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</si>
  <si>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</si>
  <si>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</si>
  <si>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</si>
  <si>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</si>
  <si>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</si>
  <si>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</si>
  <si>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</si>
  <si>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</si>
  <si>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</si>
  <si>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</si>
  <si>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</si>
  <si>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</si>
  <si>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</si>
  <si>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</si>
  <si>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</si>
  <si>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</si>
  <si>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</si>
  <si>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</si>
  <si>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</si>
  <si>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</si>
  <si>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</si>
  <si>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</si>
  <si>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</si>
  <si>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</si>
  <si>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</si>
  <si>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</si>
  <si>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</si>
  <si>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</si>
  <si>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</si>
  <si>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</si>
  <si>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</si>
  <si>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</si>
  <si>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</si>
  <si>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</si>
  <si>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</si>
  <si>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</si>
  <si>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</si>
  <si>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</si>
  <si>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</si>
  <si>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</si>
  <si>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</si>
  <si>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</si>
  <si>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</si>
  <si>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</si>
  <si>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</si>
  <si>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</si>
  <si>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</si>
  <si>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</si>
  <si>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</si>
  <si>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</si>
  <si>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</si>
  <si>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</si>
  <si>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</si>
  <si>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</si>
  <si>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</si>
  <si>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</si>
  <si>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</si>
  <si>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</si>
  <si>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</si>
  <si>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</si>
  <si>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</si>
  <si>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</si>
  <si>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</si>
  <si>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</si>
  <si>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</si>
  <si>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</si>
  <si>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</si>
  <si>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</si>
  <si>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</si>
  <si>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</si>
  <si>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</si>
  <si>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</si>
  <si>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</si>
  <si>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</si>
  <si>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</si>
  <si>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</si>
  <si>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</si>
  <si>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</si>
  <si>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</si>
  <si>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</si>
  <si>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</si>
  <si>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</si>
  <si>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</si>
  <si>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</si>
  <si>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</si>
  <si>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</si>
  <si>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</si>
  <si>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</si>
  <si>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</si>
  <si>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</si>
  <si>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</si>
  <si>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</si>
  <si>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</si>
  <si>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</si>
  <si>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</si>
  <si>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</si>
  <si>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</si>
  <si>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</si>
  <si>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</si>
  <si>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</si>
  <si>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</si>
  <si>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</si>
  <si>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</si>
  <si>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</si>
  <si>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</si>
  <si>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</si>
  <si>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</si>
  <si>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</si>
  <si>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</si>
  <si>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</si>
  <si>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</si>
  <si>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</si>
  <si>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</si>
  <si>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</si>
  <si>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</si>
  <si>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</si>
  <si>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</si>
  <si>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</si>
  <si>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</si>
  <si>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</si>
  <si>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</si>
  <si>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</si>
  <si>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</si>
  <si>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</si>
  <si>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</si>
  <si>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</si>
  <si>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</si>
  <si>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</si>
  <si>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</si>
  <si>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</si>
  <si>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</si>
  <si>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</si>
  <si>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</si>
  <si>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</si>
  <si>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</si>
  <si>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</si>
  <si>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</si>
  <si>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</si>
  <si>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</si>
  <si>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</si>
  <si>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</si>
  <si>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</si>
  <si>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</si>
  <si>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</si>
  <si>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</si>
  <si>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</si>
  <si>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</si>
  <si>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</si>
  <si>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</si>
  <si>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</si>
  <si>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</si>
  <si>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</si>
  <si>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</si>
  <si>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</si>
  <si>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</si>
  <si>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</si>
  <si>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</si>
  <si>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</si>
  <si>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</si>
  <si>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</si>
  <si>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</si>
  <si>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</si>
  <si>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</si>
  <si>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</si>
  <si>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</si>
  <si>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</si>
  <si>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</si>
  <si>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</si>
  <si>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</si>
  <si>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</si>
  <si>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</si>
  <si>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</si>
  <si>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</si>
  <si>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</si>
  <si>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</si>
  <si>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</si>
  <si>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</si>
  <si>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</si>
  <si>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</si>
  <si>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</si>
  <si>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</si>
  <si>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</si>
  <si>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</si>
  <si>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</si>
  <si>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</si>
  <si>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</si>
  <si>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</si>
  <si>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</si>
  <si>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</si>
  <si>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</si>
  <si>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</si>
  <si>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</si>
  <si>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</si>
  <si>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</si>
  <si>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</si>
  <si>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</si>
  <si>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</si>
  <si>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</si>
  <si>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</si>
  <si>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</si>
  <si>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</si>
  <si>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</si>
  <si>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</si>
  <si>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</si>
  <si>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</si>
  <si>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</si>
  <si>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</si>
  <si>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</si>
  <si>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</si>
  <si>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</si>
  <si>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</si>
  <si>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</si>
  <si>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</si>
  <si>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</si>
  <si>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</si>
  <si>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</si>
  <si>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</si>
  <si>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</si>
  <si>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</si>
  <si>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</si>
  <si>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</si>
  <si>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</si>
  <si>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</si>
  <si>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</si>
  <si>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</si>
  <si>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</si>
  <si>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</si>
  <si>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</si>
  <si>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</si>
  <si>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</si>
  <si>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</si>
  <si>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</si>
  <si>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</si>
  <si>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</si>
  <si>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</si>
  <si>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</si>
  <si>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</si>
  <si>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</si>
  <si>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</si>
  <si>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</si>
  <si>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</si>
  <si>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</si>
  <si>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</si>
  <si>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</si>
  <si>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</si>
  <si>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</si>
  <si>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</si>
  <si>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</si>
  <si>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</si>
  <si>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</si>
  <si>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</si>
  <si>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</si>
  <si>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</si>
  <si>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</si>
  <si>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</si>
  <si>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</si>
  <si>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</si>
  <si>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</si>
  <si>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</si>
  <si>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</si>
  <si>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</si>
  <si>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</si>
  <si>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</si>
  <si>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</si>
  <si>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</si>
  <si>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</si>
  <si>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</si>
  <si>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</si>
  <si>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</si>
  <si>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</si>
  <si>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</si>
  <si>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</si>
  <si>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</si>
  <si>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</si>
  <si>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</si>
  <si>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</si>
  <si>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</si>
  <si>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</si>
  <si>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</si>
  <si>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</si>
  <si>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</si>
  <si>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</si>
  <si>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</si>
  <si>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</si>
  <si>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</si>
  <si>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</si>
  <si>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</si>
  <si>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</si>
  <si>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</si>
  <si>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</si>
  <si>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</si>
  <si>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</si>
  <si>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</si>
  <si>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</si>
  <si>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</si>
  <si>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</si>
  <si>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</si>
  <si>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</si>
  <si>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</si>
  <si>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</si>
  <si>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</si>
  <si>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</si>
  <si>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</si>
  <si>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</si>
  <si>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</si>
  <si>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</si>
  <si>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</si>
  <si>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</si>
  <si>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</si>
  <si>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</si>
  <si>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</si>
  <si>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</si>
  <si>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</si>
  <si>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</si>
  <si>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</si>
  <si>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</si>
  <si>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</si>
  <si>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</si>
  <si>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</si>
  <si>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</si>
  <si>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</si>
  <si>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</si>
  <si>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</si>
  <si>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</si>
  <si>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</si>
  <si>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</si>
  <si>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</si>
  <si>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</si>
  <si>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</si>
  <si>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</si>
  <si>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</si>
  <si>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</si>
  <si>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</si>
  <si>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</si>
  <si>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</si>
  <si>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</si>
  <si>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</si>
  <si>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</si>
  <si>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</si>
  <si>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</si>
  <si>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</si>
  <si>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</si>
  <si>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</si>
  <si>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</si>
  <si>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</si>
  <si>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</si>
  <si>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</si>
  <si>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</si>
  <si>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</si>
  <si>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</si>
  <si>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</si>
  <si>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</si>
  <si>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</si>
  <si>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</si>
  <si>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</si>
  <si>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</si>
  <si>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</si>
  <si>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</si>
  <si>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</si>
  <si>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</si>
  <si>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</si>
  <si>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</si>
  <si>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</si>
  <si>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</si>
  <si>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</si>
  <si>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</si>
  <si>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</si>
  <si>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</si>
  <si>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</si>
  <si>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</si>
  <si>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</si>
  <si>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</si>
  <si>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</si>
  <si>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</si>
  <si>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</si>
  <si>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</si>
  <si>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</si>
  <si>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</si>
  <si>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</si>
  <si>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</si>
  <si>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</si>
  <si>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</si>
  <si>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</si>
  <si>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</si>
  <si>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</si>
  <si>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</si>
  <si>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</si>
  <si>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</si>
  <si>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</si>
  <si>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</si>
  <si>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</si>
  <si>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</si>
  <si>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</si>
  <si>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</si>
  <si>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</si>
  <si>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</si>
  <si>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</si>
  <si>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</si>
  <si>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</si>
  <si>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</si>
  <si>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</si>
  <si>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</si>
  <si>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</si>
  <si>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</si>
  <si>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</si>
  <si>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</si>
  <si>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</si>
  <si>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</si>
  <si>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</si>
  <si>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</si>
  <si>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</si>
  <si>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</si>
  <si>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</si>
  <si>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</si>
  <si>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</si>
  <si>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</si>
  <si>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</si>
  <si>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</si>
  <si>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</si>
  <si>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</si>
  <si>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</si>
  <si>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</si>
  <si>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</si>
  <si>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</si>
  <si>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</si>
  <si>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</si>
  <si>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</si>
  <si>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</si>
  <si>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</si>
  <si>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</si>
  <si>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</si>
  <si>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</si>
  <si>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</si>
  <si>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</si>
  <si>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</si>
  <si>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</si>
  <si>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</si>
  <si>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</si>
  <si>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</si>
  <si>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</si>
  <si>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</si>
  <si>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</si>
  <si>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</si>
  <si>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</si>
  <si>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</si>
  <si>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</si>
  <si>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</si>
  <si>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</si>
  <si>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</si>
  <si>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</si>
  <si>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</si>
  <si>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</si>
  <si>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</si>
  <si>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</si>
  <si>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</si>
  <si>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</si>
  <si>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</si>
  <si>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</si>
  <si>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</si>
  <si>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</si>
  <si>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</si>
  <si>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</si>
  <si>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</si>
  <si>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</si>
  <si>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</si>
  <si>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</si>
  <si>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</si>
  <si>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</si>
  <si>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</si>
  <si>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</si>
  <si>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</si>
  <si>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</si>
  <si>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</si>
  <si>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</si>
  <si>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</si>
  <si>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</si>
  <si>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</si>
  <si>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</si>
  <si>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</si>
  <si>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</si>
  <si>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</si>
  <si>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</si>
  <si>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</si>
  <si>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</si>
  <si>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</si>
  <si>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</si>
  <si>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</si>
  <si>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</si>
  <si>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</si>
  <si>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</si>
  <si>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</si>
  <si>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</si>
  <si>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</si>
  <si>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</si>
  <si>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</si>
  <si>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</si>
  <si>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</si>
  <si>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</si>
  <si>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</si>
  <si>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</si>
  <si>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</si>
  <si>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</si>
  <si>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</si>
  <si>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</si>
  <si>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</si>
  <si>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</si>
  <si>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</si>
  <si>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</si>
  <si>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</si>
  <si>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</si>
  <si>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</si>
  <si>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</si>
  <si>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</si>
  <si>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</si>
  <si>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</si>
  <si>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</si>
  <si>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</si>
  <si>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</si>
  <si>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</si>
  <si>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</si>
  <si>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</si>
  <si>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</si>
  <si>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</si>
  <si>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</si>
  <si>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</si>
  <si>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</si>
  <si>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</si>
  <si>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</si>
  <si>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</si>
  <si>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</si>
  <si>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</si>
  <si>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</si>
  <si>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</si>
  <si>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</si>
  <si>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</si>
  <si>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</si>
  <si>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</si>
  <si>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</si>
  <si>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</si>
  <si>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</si>
  <si>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</si>
  <si>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</si>
  <si>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</si>
  <si>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</si>
  <si>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</si>
  <si>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</si>
  <si>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</si>
  <si>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</si>
  <si>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</si>
  <si>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</si>
  <si>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</si>
  <si>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</si>
  <si>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</si>
  <si>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</si>
  <si>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</si>
  <si>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</si>
  <si>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</si>
  <si>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</si>
  <si>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</si>
  <si>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</si>
  <si>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</si>
  <si>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</si>
  <si>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</si>
  <si>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</si>
  <si>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</si>
  <si>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</si>
  <si>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</si>
  <si>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</si>
  <si>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</si>
  <si>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</si>
  <si>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</si>
  <si>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</si>
  <si>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</si>
  <si>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</si>
  <si>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</si>
  <si>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</si>
  <si>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</si>
  <si>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</si>
  <si>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</si>
  <si>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</si>
  <si>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</si>
  <si>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</si>
  <si>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</si>
  <si>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</si>
  <si>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</si>
  <si>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</si>
  <si>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</si>
  <si>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</si>
  <si>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</si>
  <si>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</si>
  <si>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</si>
  <si>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</si>
  <si>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</si>
  <si>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</si>
  <si>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</si>
  <si>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</si>
  <si>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</si>
  <si>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</si>
  <si>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</si>
  <si>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</si>
  <si>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</si>
  <si>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</si>
  <si>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</si>
  <si>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</si>
  <si>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</si>
  <si>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</si>
  <si>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</si>
  <si>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</si>
  <si>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</si>
  <si>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</si>
  <si>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</si>
  <si>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</si>
  <si>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</si>
  <si>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</si>
  <si>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</si>
  <si>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</si>
  <si>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</si>
  <si>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</si>
  <si>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</si>
  <si>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</si>
  <si>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</si>
  <si>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</si>
  <si>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</si>
  <si>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</si>
  <si>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</si>
  <si>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</si>
  <si>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</si>
  <si>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</si>
  <si>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</si>
  <si>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</si>
  <si>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</si>
  <si>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</si>
  <si>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</si>
  <si>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</si>
  <si>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</si>
  <si>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</si>
  <si>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</si>
  <si>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</si>
  <si>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</si>
  <si>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</si>
  <si>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</si>
  <si>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</si>
  <si>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</si>
  <si>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</si>
  <si>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</si>
  <si>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</si>
  <si>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</si>
  <si>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</si>
  <si>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</si>
  <si>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</si>
  <si>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</si>
  <si>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</si>
  <si>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</si>
  <si>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</si>
  <si>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</si>
  <si>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</si>
  <si>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</si>
  <si>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</si>
  <si>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</si>
  <si>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</si>
  <si>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</si>
  <si>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</si>
  <si>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</si>
  <si>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</si>
  <si>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</si>
  <si>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</si>
  <si>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</si>
  <si>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</si>
  <si>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</si>
  <si>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</si>
  <si>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</si>
  <si>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</si>
  <si>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</si>
  <si>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</si>
  <si>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</si>
  <si>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</si>
  <si>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</si>
  <si>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</si>
  <si>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</si>
  <si>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</si>
  <si>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</si>
  <si>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</si>
  <si>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</si>
  <si>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</si>
  <si>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</si>
  <si>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</si>
  <si>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</si>
  <si>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</si>
  <si>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</si>
  <si>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</si>
  <si>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</si>
  <si>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</si>
  <si>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</si>
  <si>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</si>
  <si>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</si>
  <si>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</si>
  <si>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</si>
  <si>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</si>
  <si>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</si>
  <si>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</si>
  <si>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</si>
  <si>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</si>
  <si>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</si>
  <si>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</si>
  <si>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</si>
  <si>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</si>
  <si>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</si>
  <si>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</si>
  <si>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</si>
  <si>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</si>
  <si>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</si>
  <si>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</si>
  <si>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</si>
  <si>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</si>
  <si>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</si>
  <si>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</si>
  <si>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</si>
  <si>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</si>
  <si>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</si>
  <si>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</si>
  <si>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</si>
  <si>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</si>
  <si>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</si>
  <si>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</si>
  <si>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</si>
  <si>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</si>
  <si>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</si>
  <si>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</si>
  <si>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</si>
  <si>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</si>
  <si>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</si>
  <si>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</si>
  <si>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</si>
  <si>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</si>
  <si>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</si>
  <si>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</si>
  <si>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</si>
  <si>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</si>
  <si>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</si>
  <si>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</si>
  <si>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</si>
  <si>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</si>
  <si>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</si>
  <si>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</si>
  <si>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</si>
  <si>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</si>
  <si>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</si>
  <si>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</si>
  <si>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</si>
  <si>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</si>
  <si>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</si>
  <si>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</si>
  <si>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</si>
  <si>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</si>
  <si>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</si>
  <si>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</si>
  <si>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</si>
  <si>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</si>
  <si>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</si>
  <si>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</si>
  <si>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</si>
  <si>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</si>
  <si>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</si>
  <si>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</si>
  <si>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</si>
  <si>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</si>
  <si>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</si>
  <si>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</si>
  <si>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</si>
  <si>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</si>
  <si>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</si>
  <si>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</si>
  <si>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</si>
  <si>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</si>
  <si>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</si>
  <si>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</si>
  <si>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</si>
  <si>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</si>
  <si>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</si>
  <si>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</si>
  <si>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</si>
  <si>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</si>
  <si>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</si>
  <si>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</si>
  <si>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</si>
  <si>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</si>
  <si>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</si>
  <si>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</si>
  <si>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</si>
  <si>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</si>
  <si>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</si>
  <si>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</si>
  <si>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</si>
  <si>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</si>
  <si>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</si>
  <si>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</si>
  <si>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</si>
  <si>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</si>
  <si>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</si>
  <si>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</si>
  <si>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</si>
  <si>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</si>
  <si>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</si>
  <si>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</si>
  <si>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</si>
  <si>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</si>
  <si>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</si>
  <si>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</si>
  <si>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</si>
  <si>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</si>
  <si>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</si>
  <si>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</si>
  <si>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</si>
  <si>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</si>
  <si>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</si>
  <si>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</si>
  <si>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</si>
  <si>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</si>
  <si>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</si>
  <si>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</si>
  <si>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</si>
  <si>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</si>
  <si>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</si>
  <si>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</si>
  <si>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</si>
  <si>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</si>
  <si>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</si>
  <si>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</si>
  <si>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</si>
  <si>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</si>
  <si>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</si>
  <si>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</si>
  <si>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</si>
  <si>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</si>
  <si>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</si>
  <si>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</si>
  <si>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</si>
  <si>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</si>
  <si>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</si>
  <si>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</si>
  <si>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</si>
  <si>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</si>
  <si>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</si>
  <si>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</si>
  <si>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</si>
  <si>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</si>
  <si>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</si>
  <si>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</si>
  <si>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</si>
  <si>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</si>
  <si>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</si>
  <si>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</si>
  <si>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</si>
  <si>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</si>
  <si>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</si>
  <si>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</si>
  <si>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</si>
  <si>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</si>
  <si>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</si>
  <si>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</si>
  <si>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</si>
  <si>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</si>
  <si>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</si>
  <si>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</si>
  <si>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</si>
  <si>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</si>
  <si>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</si>
  <si>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</si>
  <si>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</si>
  <si>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</si>
  <si>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</si>
  <si>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</si>
  <si>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</si>
  <si>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</si>
  <si>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</si>
  <si>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</si>
  <si>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</si>
  <si>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</si>
  <si>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</si>
  <si>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</si>
  <si>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</si>
  <si>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</si>
  <si>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</si>
  <si>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</si>
  <si>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</si>
  <si>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</si>
  <si>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</si>
  <si>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</si>
  <si>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</si>
  <si>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</si>
  <si>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</si>
  <si>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</si>
  <si>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</si>
  <si>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</si>
  <si>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</si>
  <si>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</si>
  <si>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</si>
  <si>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</si>
  <si>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</si>
  <si>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</si>
  <si>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</si>
  <si>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</si>
  <si>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</si>
  <si>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</si>
  <si>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</si>
  <si>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</si>
  <si>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</si>
  <si>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</si>
  <si>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</si>
  <si>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</si>
  <si>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</si>
  <si>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</si>
  <si>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</si>
  <si>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</si>
  <si>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</si>
  <si>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</si>
  <si>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</si>
  <si>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</si>
  <si>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</si>
  <si>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</si>
  <si>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</si>
  <si>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</si>
  <si>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</si>
  <si>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</si>
  <si>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</si>
  <si>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</si>
  <si>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</si>
  <si>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</si>
  <si>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</si>
  <si>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</si>
  <si>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</si>
  <si>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</si>
  <si>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</si>
  <si>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</si>
  <si>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</si>
  <si>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</si>
  <si>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</si>
  <si>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</si>
  <si>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</si>
  <si>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</si>
  <si>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</si>
  <si>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</si>
  <si>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</si>
  <si>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</si>
  <si>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</si>
  <si>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</si>
  <si>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</si>
  <si>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</si>
  <si>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</si>
  <si>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</si>
  <si>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</si>
  <si>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</si>
  <si>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</si>
  <si>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</si>
  <si>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</si>
  <si>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</si>
  <si>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</si>
  <si>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</si>
  <si>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</si>
  <si>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</si>
  <si>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</si>
  <si>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</si>
  <si>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</si>
  <si>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</si>
  <si>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</si>
  <si>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</si>
  <si>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</si>
  <si>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</si>
  <si>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</si>
  <si>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</si>
  <si>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</si>
  <si>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</si>
  <si>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</si>
  <si>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</si>
  <si>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</si>
  <si>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</si>
  <si>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</si>
  <si>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</si>
  <si>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</si>
  <si>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</si>
  <si>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</si>
  <si>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</si>
  <si>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</si>
  <si>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</si>
  <si>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</si>
  <si>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</si>
  <si>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</si>
  <si>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</si>
  <si>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</si>
  <si>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</si>
  <si>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</si>
  <si>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</si>
  <si>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</si>
  <si>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</si>
  <si>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</si>
  <si>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</si>
  <si>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</si>
  <si>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</si>
  <si>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</si>
  <si>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</si>
  <si>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</si>
  <si>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</si>
  <si>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</si>
  <si>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</si>
  <si>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</si>
  <si>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</si>
  <si>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</si>
  <si>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</si>
  <si>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</si>
  <si>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</si>
  <si>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</si>
  <si>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</si>
  <si>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</si>
  <si>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</si>
  <si>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</si>
  <si>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</si>
  <si>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</si>
  <si>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</si>
  <si>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</si>
  <si>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</si>
  <si>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</si>
  <si>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</si>
  <si>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</si>
  <si>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</si>
  <si>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</si>
  <si>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</si>
  <si>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</si>
  <si>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</si>
  <si>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</si>
  <si>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</si>
  <si>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</si>
  <si>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</si>
  <si>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</si>
  <si>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</si>
  <si>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</si>
  <si>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</si>
  <si>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</si>
  <si>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</si>
  <si>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</si>
  <si>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</si>
  <si>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</si>
  <si>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</si>
  <si>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</si>
  <si>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</si>
  <si>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</si>
  <si>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</si>
  <si>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</si>
  <si>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</si>
  <si>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</si>
  <si>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</si>
  <si>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</si>
  <si>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</si>
  <si>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</si>
  <si>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</si>
  <si>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</si>
  <si>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</si>
  <si>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</si>
  <si>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</si>
  <si>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</si>
  <si>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</si>
  <si>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</si>
  <si>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</si>
  <si>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</si>
  <si>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</si>
  <si>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</si>
  <si>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</si>
  <si>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</si>
  <si>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</si>
  <si>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</si>
  <si>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</si>
  <si>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</si>
  <si>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</si>
  <si>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</si>
  <si>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</si>
  <si>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</si>
  <si>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</si>
  <si>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</si>
  <si>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</si>
  <si>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</si>
  <si>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</si>
  <si>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</si>
  <si>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</si>
  <si>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</si>
  <si>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</si>
  <si>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</si>
  <si>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</si>
  <si>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</si>
  <si>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</si>
  <si>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</si>
  <si>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</si>
  <si>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</si>
  <si>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</si>
  <si>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</si>
  <si>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</si>
  <si>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</si>
  <si>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</si>
  <si>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</si>
  <si>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</si>
  <si>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</si>
  <si>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</si>
  <si>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</si>
  <si>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</si>
  <si>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</si>
  <si>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</si>
  <si>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</si>
  <si>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</si>
  <si>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</si>
  <si>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</si>
  <si>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</si>
  <si>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</si>
  <si>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</si>
  <si>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</si>
  <si>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</si>
  <si>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</si>
  <si>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</si>
  <si>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</si>
  <si>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</si>
  <si>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</si>
  <si>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</si>
  <si>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</si>
  <si>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</si>
  <si>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</si>
  <si>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</si>
  <si>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</si>
  <si>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</si>
  <si>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</si>
  <si>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</si>
  <si>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</si>
  <si>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</si>
  <si>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</si>
  <si>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</si>
  <si>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</si>
  <si>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</si>
  <si>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</si>
  <si>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</si>
  <si>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</si>
  <si>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</si>
  <si>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</si>
  <si>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</si>
  <si>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</si>
  <si>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</si>
  <si>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</si>
  <si>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</si>
  <si>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</si>
  <si>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</si>
  <si>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</si>
  <si>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</si>
  <si>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</si>
  <si>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</si>
  <si>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</si>
  <si>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</si>
  <si>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</si>
  <si>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</si>
  <si>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</si>
  <si>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</si>
  <si>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</si>
  <si>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</si>
  <si>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</si>
  <si>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</si>
  <si>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</si>
  <si>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</si>
  <si>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</si>
  <si>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</si>
  <si>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</si>
  <si>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</si>
  <si>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</si>
  <si>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</si>
  <si>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</si>
  <si>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</si>
  <si>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</si>
  <si>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</si>
  <si>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</si>
  <si>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</si>
  <si>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</si>
  <si>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</si>
  <si>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</si>
  <si>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</si>
  <si>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</si>
  <si>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</si>
  <si>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</si>
  <si>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</si>
  <si>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</si>
  <si>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</si>
  <si>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</si>
  <si>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</si>
  <si>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</si>
  <si>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</si>
  <si>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</si>
  <si>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</si>
  <si>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</si>
  <si>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</si>
  <si>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</si>
  <si>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</si>
  <si>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</si>
  <si>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</si>
  <si>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</si>
  <si>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</si>
  <si>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</si>
  <si>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</si>
  <si>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</si>
  <si>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</si>
  <si>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</si>
  <si>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</si>
  <si>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</si>
  <si>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</si>
  <si>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</si>
  <si>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</si>
  <si>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</si>
  <si>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</si>
  <si>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</si>
  <si>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</si>
  <si>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</si>
  <si>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</si>
  <si>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</si>
  <si>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</si>
  <si>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</si>
  <si>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</si>
  <si>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</si>
  <si>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</si>
  <si>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</si>
  <si>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</si>
  <si>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</si>
  <si>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</si>
  <si>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</si>
  <si>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</si>
  <si>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</si>
  <si>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</si>
  <si>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</si>
  <si>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</si>
  <si>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</si>
  <si>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</si>
  <si>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</si>
  <si>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</si>
  <si>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</si>
  <si>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</si>
  <si>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</si>
  <si>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</si>
  <si>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</si>
  <si>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</si>
  <si>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</si>
  <si>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</si>
  <si>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</si>
  <si>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</si>
  <si>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</si>
  <si>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</si>
  <si>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</si>
  <si>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</si>
  <si>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</si>
  <si>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</si>
  <si>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</si>
  <si>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</si>
  <si>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</si>
  <si>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</si>
  <si>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</si>
  <si>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</si>
  <si>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</si>
  <si>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</si>
  <si>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</si>
  <si>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</si>
  <si>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</si>
  <si>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</si>
  <si>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</si>
  <si>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</si>
  <si>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</si>
  <si>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</si>
  <si>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</si>
  <si>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</si>
  <si>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</si>
  <si>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</si>
  <si>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</si>
  <si>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</si>
  <si>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</si>
  <si>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</si>
  <si>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</si>
  <si>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</si>
  <si>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</si>
  <si>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</si>
  <si>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</si>
  <si>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</si>
  <si>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</si>
  <si>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</si>
  <si>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</si>
  <si>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</si>
  <si>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</si>
  <si>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</si>
  <si>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</si>
  <si>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</si>
  <si>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</si>
  <si>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</si>
  <si>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</si>
  <si>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</si>
  <si>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</si>
  <si>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</si>
  <si>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</si>
  <si>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</si>
  <si>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</si>
  <si>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</si>
  <si>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</si>
  <si>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</si>
  <si>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</si>
  <si>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</si>
  <si>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</si>
  <si>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</si>
  <si>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</si>
  <si>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</si>
  <si>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</si>
  <si>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</si>
  <si>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</si>
  <si>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</si>
  <si>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</si>
  <si>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</si>
  <si>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</si>
  <si>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</si>
  <si>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</si>
  <si>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</si>
  <si>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</si>
  <si>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</si>
  <si>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</si>
  <si>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</si>
  <si>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</si>
  <si>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</si>
  <si>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</si>
  <si>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</si>
  <si>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</si>
  <si>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</si>
  <si>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</si>
  <si>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</si>
  <si>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</si>
  <si>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</si>
  <si>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</si>
  <si>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</si>
  <si>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</si>
  <si>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</si>
  <si>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</si>
  <si>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</si>
  <si>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</si>
  <si>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</si>
  <si>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</si>
  <si>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</si>
  <si>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</si>
  <si>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</si>
  <si>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</si>
  <si>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</si>
  <si>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</si>
  <si>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</si>
  <si>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</si>
  <si>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</si>
  <si>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</si>
  <si>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</si>
  <si>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</si>
  <si>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</si>
  <si>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</si>
  <si>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</si>
  <si>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</si>
  <si>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</si>
  <si>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</si>
  <si>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</si>
  <si>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</si>
  <si>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</si>
  <si>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</si>
  <si>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</si>
  <si>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</si>
  <si>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</si>
  <si>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</si>
  <si>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</si>
  <si>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</si>
  <si>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</si>
  <si>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</si>
  <si>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</si>
  <si>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</si>
  <si>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</si>
  <si>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</si>
  <si>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</si>
  <si>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</si>
  <si>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</si>
  <si>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</si>
  <si>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</si>
  <si>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</si>
  <si>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</si>
  <si>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</si>
  <si>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</si>
  <si>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</si>
  <si>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</si>
  <si>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</si>
  <si>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</si>
  <si>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</si>
  <si>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</si>
  <si>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</si>
  <si>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</si>
  <si>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</si>
  <si>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</si>
  <si>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</si>
  <si>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</si>
  <si>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</si>
  <si>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</si>
  <si>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</si>
  <si>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</si>
  <si>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</si>
  <si>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</si>
  <si>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</si>
  <si>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</si>
  <si>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</si>
  <si>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</si>
  <si>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</si>
  <si>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</si>
  <si>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</si>
  <si>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</si>
  <si>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</si>
  <si>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</si>
  <si>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</si>
  <si>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</si>
  <si>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</si>
  <si>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</si>
  <si>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</si>
  <si>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</si>
  <si>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</si>
  <si>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</si>
  <si>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</si>
  <si>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</si>
  <si>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</si>
  <si>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</si>
  <si>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</si>
  <si>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</si>
  <si>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</si>
  <si>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</si>
  <si>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</si>
  <si>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</si>
  <si>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</si>
  <si>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</si>
  <si>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</si>
  <si>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</si>
  <si>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</si>
  <si>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</si>
  <si>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</si>
  <si>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</si>
  <si>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</si>
  <si>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</si>
  <si>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</si>
  <si>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</si>
  <si>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</si>
  <si>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</si>
  <si>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</si>
  <si>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</si>
  <si>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</si>
  <si>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</si>
  <si>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</si>
  <si>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</si>
  <si>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</si>
  <si>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</si>
  <si>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</si>
  <si>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</si>
  <si>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</si>
  <si>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</si>
  <si>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</si>
  <si>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</si>
  <si>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</si>
  <si>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</si>
  <si>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</si>
  <si>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</si>
  <si>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</si>
  <si>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</si>
  <si>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</si>
  <si>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</si>
  <si>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</si>
  <si>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</si>
  <si>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</si>
  <si>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</si>
  <si>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</si>
  <si>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</si>
  <si>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</si>
  <si>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</si>
  <si>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</si>
  <si>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</si>
  <si>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</si>
  <si>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</si>
  <si>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</si>
  <si>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</si>
  <si>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</si>
  <si>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</si>
  <si>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</si>
  <si>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</si>
  <si>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</si>
  <si>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</si>
  <si>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</si>
  <si>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</si>
  <si>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</si>
  <si>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</si>
  <si>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</si>
  <si>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</si>
  <si>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</si>
  <si>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</si>
  <si>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</si>
  <si>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</si>
  <si>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</si>
  <si>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</si>
  <si>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</si>
  <si>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</si>
  <si>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</si>
  <si>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</si>
  <si>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</si>
  <si>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</si>
  <si>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</si>
  <si>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</si>
  <si>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</si>
  <si>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</si>
  <si>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</si>
  <si>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</si>
  <si>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</si>
  <si>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</si>
  <si>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</si>
  <si>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</si>
  <si>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</si>
  <si>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</si>
  <si>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</si>
  <si>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</si>
  <si>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</si>
  <si>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</si>
  <si>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</si>
  <si>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</si>
  <si>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</si>
  <si>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</si>
  <si>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</si>
  <si>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</si>
  <si>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</si>
  <si>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</si>
  <si>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</si>
  <si>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</si>
  <si>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</si>
  <si>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</si>
  <si>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</si>
  <si>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</si>
  <si>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</si>
  <si>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</si>
  <si>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</si>
  <si>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</si>
  <si>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</si>
  <si>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</si>
  <si>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</si>
  <si>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</si>
  <si>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</si>
  <si>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</si>
  <si>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</si>
  <si>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</si>
  <si>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</si>
  <si>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</si>
  <si>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</si>
  <si>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</si>
  <si>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</si>
  <si>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</si>
  <si>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</si>
  <si>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</si>
  <si>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</si>
  <si>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</si>
  <si>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</si>
  <si>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</si>
  <si>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</si>
  <si>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</si>
  <si>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</si>
  <si>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</si>
  <si>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</si>
  <si>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</si>
  <si>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</si>
  <si>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</si>
  <si>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</si>
  <si>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</si>
  <si>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</si>
  <si>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</si>
  <si>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</si>
  <si>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</si>
  <si>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</si>
  <si>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</si>
  <si>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</si>
  <si>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</si>
  <si>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</si>
  <si>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</si>
  <si>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</si>
  <si>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</si>
  <si>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</si>
  <si>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</si>
  <si>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</si>
  <si>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</si>
  <si>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</si>
  <si>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</si>
  <si>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</si>
  <si>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</si>
  <si>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</si>
  <si>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</si>
  <si>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</si>
  <si>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</si>
  <si>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</si>
  <si>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</si>
  <si>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</si>
  <si>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</si>
  <si>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</si>
  <si>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</si>
  <si>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</si>
  <si>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</si>
  <si>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</si>
  <si>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</si>
  <si>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</si>
  <si>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</si>
  <si>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</si>
  <si>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</si>
  <si>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</si>
  <si>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</si>
  <si>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</si>
  <si>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</si>
  <si>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</si>
  <si>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</si>
  <si>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</si>
  <si>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</si>
  <si>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</si>
  <si>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</si>
  <si>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</si>
  <si>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</si>
  <si>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</si>
  <si>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</si>
  <si>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</si>
  <si>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</si>
  <si>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</si>
  <si>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</si>
  <si>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</si>
  <si>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</si>
  <si>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</si>
  <si>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</si>
  <si>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</si>
  <si>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</si>
  <si>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</si>
  <si>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</si>
  <si>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</si>
  <si>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</si>
  <si>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</si>
  <si>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</si>
  <si>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</si>
  <si>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</si>
  <si>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</si>
  <si>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</si>
  <si>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</si>
  <si>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</si>
  <si>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</si>
  <si>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</si>
  <si>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</si>
  <si>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</si>
  <si>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</si>
  <si>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</si>
  <si>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</si>
  <si>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</si>
  <si>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</si>
  <si>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</si>
  <si>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</si>
  <si>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</si>
  <si>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</si>
  <si>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</si>
  <si>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</si>
  <si>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</si>
  <si>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</si>
  <si>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</si>
  <si>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</si>
  <si>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</si>
  <si>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</si>
  <si>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</si>
  <si>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</si>
  <si>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</si>
  <si>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</si>
  <si>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</si>
  <si>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</si>
  <si>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</si>
  <si>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</si>
  <si>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</si>
  <si>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</si>
  <si>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</si>
  <si>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</si>
  <si>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</si>
  <si>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</si>
  <si>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</si>
  <si>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</si>
  <si>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</si>
  <si>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</si>
  <si>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</si>
  <si>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</si>
  <si>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</si>
  <si>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</si>
  <si>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</si>
  <si>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</si>
  <si>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</si>
  <si>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</si>
  <si>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</si>
  <si>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</si>
  <si>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</si>
  <si>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</si>
  <si>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</si>
  <si>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</si>
  <si>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</si>
  <si>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</si>
  <si>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</si>
  <si>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</si>
  <si>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</si>
  <si>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</si>
  <si>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</si>
  <si>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</si>
  <si>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</si>
  <si>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</si>
  <si>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</si>
  <si>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</si>
  <si>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</si>
  <si>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</si>
  <si>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</si>
  <si>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</si>
  <si>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</si>
  <si>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</si>
  <si>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</si>
  <si>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</si>
  <si>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</si>
  <si>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</si>
  <si>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</si>
  <si>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</si>
  <si>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</si>
  <si>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</si>
  <si>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</si>
  <si>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</si>
  <si>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</si>
  <si>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</si>
  <si>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</si>
  <si>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</si>
  <si>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</si>
  <si>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</si>
  <si>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</si>
  <si>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</si>
  <si>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</si>
  <si>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</si>
  <si>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</si>
  <si>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</si>
  <si>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</si>
  <si>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</si>
  <si>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</si>
  <si>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</si>
  <si>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</si>
  <si>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</si>
  <si>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</si>
  <si>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</si>
  <si>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</si>
  <si>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</si>
  <si>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</si>
  <si>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</si>
  <si>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</si>
  <si>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</si>
  <si>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</si>
  <si>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</si>
  <si>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</si>
  <si>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</si>
  <si>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</si>
  <si>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</si>
  <si>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</si>
  <si>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</si>
  <si>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</si>
  <si>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</si>
  <si>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</si>
  <si>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</si>
  <si>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</si>
  <si>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</si>
  <si>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</si>
  <si>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</si>
  <si>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</si>
  <si>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</si>
  <si>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</si>
  <si>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</si>
  <si>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</si>
  <si>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</si>
  <si>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</si>
  <si>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</si>
  <si>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</si>
  <si>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</si>
  <si>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</si>
  <si>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</si>
  <si>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</si>
  <si>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</si>
  <si>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</si>
  <si>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</si>
  <si>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</si>
  <si>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</si>
  <si>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</si>
  <si>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</si>
  <si>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</si>
  <si>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</si>
  <si>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</si>
  <si>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</si>
  <si>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</si>
  <si>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</si>
  <si>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</si>
  <si>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</si>
  <si>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</si>
  <si>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</si>
  <si>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</si>
  <si>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</si>
  <si>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</si>
  <si>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</si>
  <si>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</si>
  <si>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</si>
  <si>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</si>
  <si>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</si>
  <si>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</si>
  <si>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</si>
  <si>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</si>
  <si>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</si>
  <si>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</si>
  <si>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</si>
  <si>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</si>
  <si>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</si>
  <si>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</si>
  <si>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</si>
  <si>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</si>
  <si>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</si>
  <si>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</si>
  <si>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</si>
  <si>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</si>
  <si>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</si>
  <si>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</si>
  <si>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</si>
  <si>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</si>
  <si>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</si>
  <si>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</si>
  <si>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</si>
  <si>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</si>
  <si>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</si>
  <si>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</si>
  <si>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</si>
  <si>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</si>
  <si>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</si>
  <si>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</si>
  <si>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</si>
  <si>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</si>
  <si>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</si>
  <si>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</si>
  <si>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</si>
  <si>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</si>
  <si>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</si>
  <si>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</si>
  <si>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</si>
  <si>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</si>
  <si>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</si>
  <si>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</si>
  <si>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</si>
  <si>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</si>
  <si>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</si>
  <si>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</si>
  <si>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</si>
  <si>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</si>
  <si>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</si>
  <si>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</si>
  <si>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</si>
  <si>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</si>
  <si>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</si>
  <si>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</si>
  <si>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</si>
  <si>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</si>
  <si>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</si>
  <si>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</si>
  <si>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</si>
  <si>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</si>
  <si>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</si>
  <si>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</si>
  <si>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</si>
  <si>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</si>
  <si>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</si>
  <si>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</si>
  <si>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</si>
  <si>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</si>
  <si>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</si>
  <si>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</si>
  <si>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</si>
  <si>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</si>
  <si>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</si>
  <si>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</si>
  <si>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</si>
  <si>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</si>
  <si>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</si>
  <si>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</si>
  <si>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</si>
  <si>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</si>
  <si>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</si>
  <si>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</si>
  <si>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</si>
  <si>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</si>
  <si>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</si>
  <si>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</si>
  <si>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</si>
  <si>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</si>
  <si>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</si>
  <si>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</si>
  <si>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</si>
  <si>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</si>
  <si>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</si>
  <si>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</si>
  <si>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</si>
  <si>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</si>
  <si>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</si>
  <si>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</si>
  <si>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</si>
  <si>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</si>
  <si>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</si>
  <si>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</si>
  <si>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</si>
  <si>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</si>
  <si>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</si>
  <si>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</si>
  <si>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</si>
  <si>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</si>
  <si>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</si>
  <si>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</si>
  <si>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</si>
  <si>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</si>
  <si>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</si>
  <si>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</si>
  <si>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</si>
  <si>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</si>
  <si>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</si>
  <si>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</si>
  <si>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</si>
  <si>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</si>
  <si>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</si>
  <si>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</si>
  <si>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</si>
  <si>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</si>
  <si>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</si>
  <si>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</si>
  <si>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</si>
  <si>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</si>
  <si>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</si>
  <si>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</si>
  <si>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</si>
  <si>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</si>
  <si>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</si>
  <si>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</si>
  <si>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</si>
  <si>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</si>
  <si>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</si>
  <si>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</si>
  <si>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</si>
  <si>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</si>
  <si>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</si>
  <si>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</si>
  <si>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</si>
  <si>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</si>
  <si>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</si>
  <si>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</si>
  <si>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</si>
  <si>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</si>
  <si>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</si>
  <si>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</si>
  <si>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</si>
  <si>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</si>
  <si>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</si>
  <si>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</si>
  <si>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</si>
  <si>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</si>
  <si>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</si>
  <si>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</si>
  <si>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</si>
  <si>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</si>
  <si>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</si>
  <si>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</si>
  <si>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</si>
  <si>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</si>
  <si>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</si>
  <si>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</si>
  <si>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</si>
  <si>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</si>
  <si>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</si>
  <si>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</si>
  <si>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</si>
  <si>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</si>
  <si>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</si>
  <si>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</si>
  <si>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</si>
  <si>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</si>
  <si>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</si>
  <si>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</si>
  <si>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</si>
  <si>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</si>
  <si>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</si>
  <si>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</si>
  <si>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</si>
  <si>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</si>
  <si>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</si>
  <si>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</si>
  <si>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</si>
  <si>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</si>
  <si>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</si>
  <si>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</si>
  <si>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</si>
  <si>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</si>
  <si>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</si>
  <si>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</si>
  <si>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</si>
  <si>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</si>
  <si>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</si>
  <si>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</si>
  <si>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</si>
  <si>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</si>
  <si>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</si>
  <si>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</si>
  <si>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</si>
  <si>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</si>
  <si>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</si>
  <si>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</si>
  <si>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</si>
  <si>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</si>
  <si>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</si>
  <si>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</si>
  <si>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</si>
  <si>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</si>
  <si>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</si>
  <si>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</si>
  <si>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</si>
  <si>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</si>
  <si>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</si>
  <si>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</si>
  <si>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</si>
  <si>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</si>
  <si>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</si>
  <si>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</si>
  <si>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</si>
  <si>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</si>
  <si>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</si>
  <si>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</si>
  <si>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</si>
  <si>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</si>
  <si>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</si>
  <si>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</si>
  <si>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</si>
  <si>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</si>
  <si>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</si>
  <si>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</si>
  <si>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</si>
  <si>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</si>
  <si>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</si>
  <si>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</si>
  <si>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</si>
  <si>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</si>
  <si>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</si>
  <si>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</si>
  <si>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</si>
  <si>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</si>
  <si>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</si>
  <si>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</si>
  <si>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</si>
  <si>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</si>
  <si>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</si>
  <si>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</si>
  <si>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</si>
  <si>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</si>
  <si>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</si>
  <si>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</si>
  <si>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</si>
  <si>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</si>
  <si>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</si>
  <si>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</si>
  <si>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</si>
  <si>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</si>
  <si>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</si>
  <si>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</si>
  <si>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</si>
  <si>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</si>
  <si>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</si>
  <si>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</si>
  <si>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</si>
  <si>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</si>
  <si>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</si>
  <si>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</si>
  <si>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</si>
  <si>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</si>
  <si>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</si>
  <si>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</si>
  <si>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</si>
  <si>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</si>
  <si>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</si>
  <si>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</si>
  <si>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</si>
  <si>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</si>
  <si>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</si>
  <si>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</si>
  <si>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</si>
  <si>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</si>
  <si>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</si>
  <si>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</si>
  <si>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</si>
  <si>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</si>
  <si>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</si>
  <si>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</si>
  <si>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</si>
  <si>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</si>
  <si>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</si>
  <si>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</si>
  <si>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</si>
  <si>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</si>
  <si>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</si>
  <si>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</si>
  <si>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</si>
  <si>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</si>
  <si>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</si>
  <si>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</si>
  <si>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</si>
  <si>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</si>
  <si>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</si>
  <si>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</si>
  <si>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</si>
  <si>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</si>
  <si>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</si>
  <si>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</si>
  <si>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</si>
  <si>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</si>
  <si>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</si>
  <si>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</si>
  <si>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</si>
  <si>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</si>
  <si>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</si>
  <si>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</si>
  <si>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</si>
  <si>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</si>
  <si>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</si>
  <si>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</si>
  <si>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</si>
  <si>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</si>
  <si>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</si>
  <si>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</si>
  <si>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</si>
  <si>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</si>
  <si>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</si>
  <si>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</si>
  <si>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</si>
  <si>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</si>
  <si>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</si>
  <si>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</si>
  <si>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</si>
  <si>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</si>
  <si>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</si>
  <si>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</si>
  <si>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</si>
  <si>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</si>
  <si>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</si>
  <si>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</si>
  <si>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</si>
  <si>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</si>
  <si>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</si>
  <si>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</si>
  <si>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</si>
  <si>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</si>
  <si>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</si>
  <si>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</si>
  <si>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</si>
  <si>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</si>
  <si>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</si>
  <si>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</si>
  <si>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</si>
  <si>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</si>
  <si>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</si>
  <si>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</si>
  <si>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</si>
  <si>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</si>
  <si>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</si>
  <si>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</si>
  <si>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</si>
  <si>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</si>
  <si>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</si>
  <si>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</si>
  <si>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</si>
  <si>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</si>
  <si>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</si>
  <si>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</si>
  <si>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</si>
  <si>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</si>
  <si>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</si>
  <si>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</si>
  <si>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</si>
  <si>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</si>
  <si>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</si>
  <si>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</si>
  <si>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</si>
  <si>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</si>
  <si>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</si>
  <si>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</si>
  <si>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</si>
  <si>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</si>
  <si>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</si>
  <si>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</si>
  <si>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</si>
  <si>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</si>
  <si>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</si>
  <si>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</si>
  <si>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</si>
  <si>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</si>
  <si>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</si>
  <si>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</si>
  <si>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</si>
  <si>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</si>
  <si>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</si>
  <si>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</si>
  <si>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</si>
  <si>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</si>
  <si>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</si>
  <si>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</si>
  <si>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</si>
  <si>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</si>
  <si>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</si>
  <si>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</si>
  <si>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</si>
  <si>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</si>
  <si>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</si>
  <si>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</si>
  <si>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</si>
  <si>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</si>
  <si>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</si>
  <si>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</si>
  <si>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</si>
  <si>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</si>
  <si>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</si>
  <si>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</si>
  <si>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</si>
  <si>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</si>
  <si>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</si>
  <si>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</si>
  <si>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</si>
  <si>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</si>
  <si>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</si>
  <si>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</si>
  <si>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</si>
  <si>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</si>
  <si>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</si>
  <si>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</si>
  <si>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</si>
  <si>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</si>
  <si>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</si>
  <si>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</si>
  <si>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</si>
  <si>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</si>
  <si>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</si>
  <si>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</si>
  <si>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</si>
  <si>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</si>
  <si>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</si>
  <si>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</si>
  <si>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</si>
  <si>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</si>
  <si>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</si>
  <si>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</si>
  <si>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</si>
  <si>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</si>
  <si>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</si>
  <si>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</si>
  <si>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</si>
  <si>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</si>
  <si>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</si>
  <si>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</si>
  <si>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</si>
  <si>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</si>
  <si>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</si>
  <si>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</si>
  <si>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</si>
  <si>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</si>
  <si>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</si>
  <si>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</si>
  <si>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</si>
  <si>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</si>
  <si>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</si>
  <si>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</si>
  <si>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</si>
  <si>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</si>
  <si>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</si>
  <si>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</si>
  <si>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</si>
  <si>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</si>
  <si>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</si>
  <si>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</si>
  <si>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</si>
  <si>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</si>
  <si>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</si>
  <si>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</si>
  <si>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</si>
  <si>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</si>
  <si>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</si>
  <si>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</si>
  <si>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</si>
  <si>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</si>
  <si>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</si>
  <si>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</si>
  <si>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</si>
  <si>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</si>
  <si>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</si>
  <si>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</si>
  <si>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</si>
  <si>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</si>
  <si>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</si>
  <si>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</si>
  <si>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</si>
  <si>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</si>
  <si>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</si>
  <si>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</si>
  <si>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</si>
  <si>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</si>
  <si>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</si>
  <si>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</si>
  <si>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</si>
  <si>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</si>
  <si>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</si>
  <si>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</si>
  <si>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</si>
  <si>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</si>
  <si>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</si>
  <si>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</si>
  <si>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</si>
  <si>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</si>
  <si>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</si>
  <si>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</si>
  <si>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</si>
  <si>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</si>
  <si>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</si>
  <si>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</si>
  <si>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</si>
  <si>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</si>
  <si>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</si>
  <si>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</si>
  <si>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</si>
  <si>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</si>
  <si>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</si>
  <si>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</si>
  <si>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</si>
  <si>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</si>
  <si>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</si>
  <si>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</si>
  <si>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</si>
  <si>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</si>
  <si>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</si>
  <si>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</si>
  <si>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</si>
  <si>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</si>
  <si>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</si>
  <si>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</si>
  <si>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</si>
  <si>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</si>
  <si>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</si>
  <si>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</si>
  <si>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</si>
  <si>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</si>
  <si>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</si>
  <si>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</si>
  <si>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</si>
  <si>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</si>
  <si>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</si>
  <si>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</si>
  <si>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</si>
  <si>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</si>
  <si>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</si>
  <si>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</si>
  <si>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</si>
  <si>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</si>
  <si>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</si>
  <si>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</si>
  <si>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</si>
  <si>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</si>
  <si>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</si>
  <si>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</si>
  <si>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</si>
  <si>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</si>
  <si>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</si>
  <si>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</si>
  <si>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</si>
  <si>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</si>
  <si>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</si>
  <si>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</si>
  <si>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</si>
  <si>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</si>
  <si>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</si>
  <si>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</si>
  <si>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</si>
  <si>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</si>
  <si>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</si>
  <si>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</si>
  <si>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</si>
  <si>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</si>
  <si>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</si>
  <si>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</si>
  <si>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</si>
  <si>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</si>
  <si>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</si>
  <si>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</si>
  <si>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</si>
  <si>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</si>
  <si>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</si>
  <si>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</si>
  <si>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</si>
  <si>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</si>
  <si>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</si>
  <si>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</si>
  <si>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</si>
  <si>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</si>
  <si>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</si>
  <si>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</si>
  <si>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</si>
  <si>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</si>
  <si>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</si>
  <si>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</si>
  <si>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</si>
  <si>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</si>
  <si>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</si>
  <si>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</si>
  <si>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</si>
  <si>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</si>
  <si>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</si>
  <si>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</si>
  <si>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</si>
  <si>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</si>
  <si>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</si>
  <si>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</si>
  <si>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</si>
  <si>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</si>
  <si>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</si>
  <si>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</si>
  <si>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</si>
  <si>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</si>
  <si>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</si>
  <si>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</si>
  <si>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</si>
  <si>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</si>
  <si>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</si>
  <si>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</si>
  <si>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</si>
  <si>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</si>
  <si>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</si>
  <si>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</si>
  <si>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</si>
  <si>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</si>
  <si>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</si>
  <si>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</si>
  <si>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</si>
  <si>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</si>
  <si>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</si>
  <si>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</si>
  <si>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</si>
  <si>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</si>
  <si>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</si>
  <si>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</si>
  <si>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</si>
  <si>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</si>
  <si>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</si>
  <si>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</si>
  <si>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</si>
  <si>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</si>
  <si>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</si>
  <si>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</si>
  <si>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</si>
  <si>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</si>
  <si>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</si>
  <si>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</si>
  <si>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</si>
  <si>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</si>
  <si>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</si>
  <si>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</si>
  <si>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</si>
  <si>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</si>
  <si>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</si>
  <si>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</si>
  <si>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</si>
  <si>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</si>
  <si>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</si>
  <si>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</si>
  <si>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</si>
  <si>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</si>
  <si>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</si>
  <si>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</si>
  <si>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</si>
  <si>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</si>
  <si>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</si>
  <si>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</si>
  <si>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</si>
  <si>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</si>
  <si>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</si>
  <si>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</si>
  <si>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</si>
  <si>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</si>
  <si>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</si>
  <si>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</si>
  <si>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</si>
  <si>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</si>
  <si>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</si>
  <si>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</si>
  <si>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</si>
  <si>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</si>
  <si>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</si>
  <si>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</si>
  <si>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</si>
  <si>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</si>
  <si>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</si>
  <si>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</si>
  <si>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</si>
  <si>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</si>
  <si>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</si>
  <si>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</si>
  <si>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</si>
  <si>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</si>
  <si>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</si>
  <si>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</si>
  <si>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</si>
  <si>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</si>
  <si>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</si>
  <si>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</si>
  <si>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</si>
  <si>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</si>
  <si>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</si>
  <si>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</si>
  <si>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</si>
  <si>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</si>
  <si>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</si>
  <si>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</si>
  <si>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</si>
  <si>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</si>
  <si>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</si>
  <si>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</si>
  <si>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</si>
  <si>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</si>
  <si>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</si>
  <si>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</si>
  <si>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</si>
  <si>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</si>
  <si>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</si>
  <si>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</si>
  <si>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</si>
  <si>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</si>
  <si>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</si>
  <si>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</si>
  <si>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</si>
  <si>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</si>
  <si>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</si>
  <si>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</si>
  <si>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</si>
  <si>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</si>
  <si>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</si>
  <si>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</si>
  <si>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</si>
  <si>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</si>
  <si>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</si>
  <si>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</si>
  <si>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</si>
  <si>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</si>
  <si>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</si>
  <si>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</si>
  <si>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</si>
  <si>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</si>
  <si>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</si>
  <si>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</si>
  <si>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</si>
  <si>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</si>
  <si>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</si>
  <si>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</si>
  <si>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</si>
  <si>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</si>
  <si>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</si>
  <si>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</si>
  <si>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</si>
  <si>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</si>
  <si>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</si>
  <si>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</si>
  <si>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</si>
  <si>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</si>
  <si>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</si>
  <si>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</si>
  <si>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</si>
  <si>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</si>
  <si>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</si>
  <si>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</si>
  <si>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</si>
  <si>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</si>
  <si>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</si>
  <si>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</si>
  <si>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</si>
  <si>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</si>
  <si>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</si>
  <si>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</si>
  <si>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</si>
  <si>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</si>
  <si>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</si>
  <si>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</si>
  <si>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</si>
  <si>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</si>
  <si>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</si>
  <si>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</si>
  <si>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</si>
  <si>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</si>
  <si>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</si>
  <si>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</si>
  <si>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</si>
  <si>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</si>
  <si>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</si>
  <si>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</si>
  <si>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</si>
  <si>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</si>
  <si>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</si>
  <si>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</si>
  <si>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</si>
  <si>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</si>
  <si>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</si>
  <si>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</si>
  <si>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</si>
  <si>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</si>
  <si>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</si>
  <si>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</si>
  <si>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</si>
  <si>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</si>
  <si>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</si>
  <si>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</si>
  <si>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</si>
  <si>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</si>
  <si>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</si>
  <si>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</si>
  <si>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</si>
  <si>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</si>
  <si>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</si>
  <si>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</si>
  <si>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</si>
  <si>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</si>
  <si>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</si>
  <si>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</si>
  <si>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</si>
  <si>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</si>
  <si>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</si>
  <si>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</si>
  <si>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</si>
  <si>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</si>
  <si>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</si>
  <si>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</si>
  <si>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</si>
  <si>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</si>
  <si>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</si>
  <si>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</si>
  <si>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</si>
  <si>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</si>
  <si>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</si>
  <si>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</si>
  <si>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</si>
  <si>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</si>
  <si>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</si>
  <si>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</si>
  <si>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</si>
  <si>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</si>
  <si>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</si>
  <si>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</si>
  <si>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</si>
  <si>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</si>
  <si>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</si>
  <si>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</si>
  <si>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</si>
  <si>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</si>
  <si>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</si>
  <si>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</si>
  <si>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</si>
  <si>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</si>
  <si>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</si>
  <si>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</si>
  <si>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</si>
  <si>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</si>
  <si>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</si>
  <si>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</si>
  <si>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</si>
  <si>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</si>
  <si>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</si>
  <si>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</si>
  <si>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</si>
  <si>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</si>
  <si>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</si>
  <si>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</si>
  <si>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</si>
  <si>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</si>
  <si>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</si>
  <si>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</si>
  <si>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</si>
  <si>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</si>
  <si>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</si>
  <si>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</si>
  <si>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</si>
  <si>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</si>
  <si>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</si>
  <si>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</si>
  <si>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</si>
  <si>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</si>
  <si>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</si>
  <si>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</si>
  <si>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</si>
  <si>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</si>
  <si>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</si>
  <si>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</si>
  <si>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</si>
  <si>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</si>
  <si>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</si>
  <si>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</si>
  <si>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</si>
  <si>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</si>
  <si>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</si>
  <si>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</si>
  <si>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</si>
  <si>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</si>
  <si>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</si>
  <si>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</si>
  <si>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</si>
  <si>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</si>
  <si>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</si>
  <si>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</si>
  <si>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</si>
  <si>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</si>
  <si>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</si>
  <si>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</si>
  <si>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</si>
  <si>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</si>
  <si>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</si>
  <si>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</si>
  <si>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</si>
  <si>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</si>
  <si>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</si>
  <si>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</si>
  <si>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</si>
  <si>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</si>
  <si>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</si>
  <si>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</si>
  <si>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</si>
  <si>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</si>
  <si>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</si>
  <si>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</si>
  <si>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</si>
  <si>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</si>
  <si>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</si>
  <si>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</si>
  <si>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</si>
  <si>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</si>
  <si>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</si>
  <si>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</si>
  <si>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</si>
  <si>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</si>
  <si>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</si>
  <si>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</si>
  <si>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</si>
  <si>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</si>
  <si>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</si>
  <si>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</si>
  <si>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</si>
  <si>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</si>
  <si>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</si>
  <si>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</si>
  <si>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</si>
  <si>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</si>
  <si>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</si>
  <si>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</si>
  <si>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</si>
  <si>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</si>
  <si>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</si>
  <si>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</si>
  <si>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</si>
  <si>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</si>
  <si>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</si>
  <si>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</si>
  <si>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</si>
  <si>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</si>
  <si>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</si>
  <si>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</si>
  <si>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</si>
  <si>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</si>
  <si>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</si>
  <si>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</si>
  <si>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</si>
  <si>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</si>
  <si>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</si>
  <si>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</si>
  <si>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</si>
  <si>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</si>
  <si>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</si>
  <si>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</si>
  <si>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</si>
  <si>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</si>
  <si>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</si>
  <si>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</si>
  <si>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</si>
  <si>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</si>
  <si>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</si>
  <si>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</si>
  <si>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</si>
  <si>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</si>
  <si>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</si>
  <si>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</si>
  <si>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</si>
  <si>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</si>
  <si>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</si>
  <si>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</si>
  <si>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</si>
  <si>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</si>
  <si>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</si>
  <si>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</si>
  <si>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</si>
  <si>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</si>
  <si>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</si>
  <si>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</si>
  <si>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</si>
  <si>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</si>
  <si>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</si>
  <si>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</si>
  <si>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</si>
  <si>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</si>
  <si>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</si>
  <si>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</si>
  <si>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</si>
  <si>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</si>
  <si>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</si>
  <si>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</si>
  <si>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</si>
  <si>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</si>
  <si>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</si>
  <si>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</si>
  <si>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</si>
  <si>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</si>
  <si>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</si>
  <si>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</si>
  <si>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</si>
  <si>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</si>
  <si>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</si>
  <si>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</si>
  <si>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</si>
  <si>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</si>
  <si>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</si>
  <si>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</si>
  <si>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</si>
  <si>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</si>
  <si>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</si>
  <si>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</si>
  <si>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</si>
  <si>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</si>
  <si>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</si>
  <si>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</si>
  <si>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</si>
  <si>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</si>
  <si>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</si>
  <si>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</si>
  <si>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</si>
  <si>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</si>
  <si>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</si>
  <si>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</si>
  <si>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</si>
  <si>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</si>
  <si>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</si>
  <si>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</si>
  <si>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</si>
  <si>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</si>
  <si>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</si>
  <si>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</si>
  <si>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</si>
  <si>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</si>
  <si>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</si>
  <si>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</si>
  <si>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</si>
  <si>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</si>
  <si>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</si>
  <si>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</si>
  <si>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</si>
  <si>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</si>
  <si>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</si>
  <si>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</si>
  <si>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</si>
  <si>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</si>
  <si>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</si>
  <si>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</si>
  <si>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</si>
  <si>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</si>
  <si>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</si>
  <si>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</si>
  <si>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</si>
  <si>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</si>
  <si>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</si>
  <si>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</si>
  <si>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</si>
  <si>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</si>
  <si>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</si>
  <si>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</si>
  <si>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</si>
  <si>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</si>
  <si>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</si>
  <si>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</si>
  <si>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</si>
  <si>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</si>
  <si>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</si>
  <si>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</si>
  <si>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</si>
  <si>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</si>
  <si>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</si>
  <si>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</si>
  <si>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</si>
  <si>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</si>
  <si>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</si>
  <si>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</si>
  <si>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</si>
  <si>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</si>
  <si>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</si>
  <si>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</si>
  <si>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</si>
  <si>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</si>
  <si>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</si>
  <si>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</si>
  <si>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</si>
  <si>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</si>
  <si>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</si>
  <si>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</si>
  <si>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</si>
  <si>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</si>
  <si>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</si>
  <si>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</si>
  <si>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</si>
  <si>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</si>
  <si>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</si>
  <si>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</si>
  <si>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</si>
  <si>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</si>
  <si>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</si>
  <si>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</si>
  <si>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</si>
  <si>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</si>
  <si>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</si>
  <si>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</si>
  <si>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</si>
  <si>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</si>
  <si>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</si>
  <si>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</si>
  <si>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</si>
  <si>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</si>
  <si>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</si>
  <si>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</si>
  <si>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</si>
  <si>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</si>
  <si>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</si>
  <si>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</si>
  <si>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</si>
  <si>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</si>
  <si>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</si>
  <si>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</si>
  <si>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</si>
  <si>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</si>
  <si>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</si>
  <si>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</si>
  <si>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</si>
  <si>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</si>
  <si>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</si>
  <si>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</si>
  <si>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</si>
  <si>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</si>
  <si>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</si>
  <si>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</si>
  <si>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</si>
  <si>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</si>
  <si>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</si>
  <si>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</si>
  <si>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</si>
  <si>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</si>
  <si>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</si>
  <si>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</si>
  <si>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</si>
  <si>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</si>
  <si>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</si>
  <si>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</si>
  <si>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</si>
  <si>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</si>
  <si>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</si>
  <si>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</si>
  <si>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</si>
  <si>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</si>
  <si>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</si>
  <si>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</si>
  <si>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</si>
  <si>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</si>
  <si>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</si>
  <si>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</si>
  <si>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</si>
  <si>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</si>
  <si>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</si>
  <si>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</si>
  <si>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</si>
  <si>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</si>
  <si>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</si>
  <si>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</si>
  <si>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</si>
  <si>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</si>
  <si>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</si>
  <si>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</si>
  <si>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</si>
  <si>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</si>
  <si>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</si>
  <si>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</si>
  <si>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</si>
  <si>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</si>
  <si>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</si>
  <si>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</si>
  <si>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</si>
  <si>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</si>
  <si>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</si>
  <si>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</si>
  <si>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</si>
  <si>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</si>
  <si>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</si>
  <si>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</si>
  <si>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</si>
  <si>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</si>
  <si>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</si>
  <si>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</si>
  <si>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</si>
  <si>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</si>
  <si>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</si>
  <si>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</si>
  <si>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</si>
  <si>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</si>
  <si>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</si>
  <si>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</si>
  <si>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</si>
  <si>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</si>
  <si>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</si>
  <si>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</si>
  <si>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</si>
  <si>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</si>
  <si>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</si>
  <si>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</si>
  <si>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</si>
  <si>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</si>
  <si>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</si>
  <si>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</si>
  <si>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</si>
  <si>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</si>
  <si>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</si>
  <si>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</si>
  <si>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</si>
  <si>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</si>
  <si>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</si>
  <si>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</si>
  <si>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</si>
  <si>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</si>
  <si>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</si>
  <si>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</si>
  <si>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</si>
  <si>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</si>
  <si>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</si>
  <si>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</si>
  <si>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</si>
  <si>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</si>
  <si>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</si>
  <si>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</si>
  <si>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</si>
  <si>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</si>
  <si>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</si>
  <si>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</si>
  <si>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</si>
  <si>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</si>
  <si>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</si>
  <si>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</si>
  <si>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</si>
  <si>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</si>
  <si>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</si>
  <si>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</si>
  <si>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</si>
  <si>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</si>
  <si>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</si>
  <si>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</si>
  <si>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</si>
  <si>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</si>
  <si>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</si>
  <si>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</si>
  <si>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</si>
  <si>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</si>
  <si>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</si>
  <si>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</si>
  <si>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</si>
  <si>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</si>
  <si>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</si>
  <si>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</si>
  <si>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</si>
  <si>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</si>
  <si>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</si>
  <si>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</si>
  <si>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</si>
  <si>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</si>
  <si>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</si>
  <si>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</si>
  <si>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</si>
  <si>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</si>
  <si>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</si>
  <si>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</si>
  <si>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</si>
  <si>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</si>
  <si>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</si>
  <si>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</si>
  <si>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</si>
  <si>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</si>
  <si>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</si>
  <si>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</si>
  <si>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</si>
  <si>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</si>
  <si>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</si>
  <si>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</si>
  <si>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</si>
  <si>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</si>
  <si>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</si>
  <si>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</si>
  <si>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</si>
  <si>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</si>
  <si>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</si>
  <si>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</si>
  <si>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</si>
  <si>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</si>
  <si>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</si>
  <si>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</si>
  <si>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</si>
  <si>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</si>
  <si>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</si>
  <si>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</si>
  <si>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</si>
  <si>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</si>
  <si>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</si>
  <si>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</si>
  <si>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</si>
  <si>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</si>
  <si>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</si>
  <si>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</si>
  <si>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</si>
  <si>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</si>
  <si>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</si>
  <si>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</si>
  <si>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</si>
  <si>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</si>
  <si>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</si>
  <si>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</si>
  <si>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</si>
  <si>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</si>
  <si>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</si>
  <si>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</si>
  <si>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</si>
  <si>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</si>
  <si>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</si>
  <si>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</si>
  <si>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</si>
  <si>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</si>
  <si>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</si>
  <si>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</si>
  <si>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</si>
  <si>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</si>
  <si>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</si>
  <si>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</si>
  <si>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</si>
  <si>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</si>
  <si>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</si>
  <si>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</si>
  <si>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</si>
  <si>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</si>
  <si>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</si>
  <si>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</si>
  <si>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</si>
  <si>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</si>
  <si>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</si>
  <si>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</si>
  <si>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</si>
  <si>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</si>
  <si>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</si>
  <si>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</si>
  <si>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</si>
  <si>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</si>
  <si>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</si>
  <si>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</si>
  <si>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</si>
  <si>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</si>
  <si>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</si>
  <si>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</si>
  <si>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</si>
  <si>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</si>
  <si>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</si>
  <si>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</si>
  <si>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</si>
  <si>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</si>
  <si>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</si>
  <si>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</si>
  <si>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</si>
  <si>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</si>
  <si>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</si>
  <si>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</si>
  <si>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</si>
  <si>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</si>
  <si>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</si>
  <si>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</si>
  <si>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</si>
  <si>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</si>
  <si>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</si>
  <si>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</si>
  <si>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</si>
  <si>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</si>
  <si>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</si>
  <si>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</si>
  <si>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</si>
  <si>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</si>
  <si>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</si>
  <si>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</si>
  <si>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</si>
  <si>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</si>
  <si>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</si>
  <si>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</si>
  <si>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</si>
  <si>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</si>
  <si>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</si>
  <si>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</si>
  <si>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</si>
  <si>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</si>
  <si>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</si>
  <si>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</si>
  <si>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</si>
  <si>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</si>
  <si>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</si>
  <si>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</si>
  <si>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</si>
  <si>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</si>
  <si>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</si>
  <si>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</si>
  <si>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</si>
  <si>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</si>
  <si>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</si>
  <si>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</si>
  <si>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</si>
  <si>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</si>
  <si>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</si>
  <si>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</si>
  <si>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</si>
  <si>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</si>
  <si>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</si>
  <si>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</si>
  <si>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</si>
  <si>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</si>
  <si>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</si>
  <si>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</si>
  <si>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</si>
  <si>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</si>
  <si>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</si>
  <si>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</si>
  <si>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</si>
  <si>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</si>
  <si>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</si>
  <si>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</si>
  <si>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</si>
  <si>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</si>
  <si>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</si>
  <si>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</si>
  <si>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</si>
  <si>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</si>
  <si>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</si>
  <si>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</si>
  <si>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</si>
  <si>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</si>
  <si>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</si>
  <si>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</si>
  <si>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</si>
  <si>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</si>
  <si>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</si>
  <si>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</si>
  <si>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</si>
  <si>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</si>
  <si>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</si>
  <si>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</si>
  <si>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</si>
  <si>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</si>
  <si>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</si>
  <si>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</si>
  <si>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</si>
  <si>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</si>
  <si>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</si>
  <si>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</si>
  <si>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</si>
  <si>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</si>
  <si>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</si>
  <si>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</si>
  <si>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</si>
  <si>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</si>
  <si>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</si>
  <si>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</si>
  <si>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</si>
  <si>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</si>
  <si>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</si>
  <si>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</si>
  <si>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</si>
  <si>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</si>
  <si>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</si>
  <si>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</si>
  <si>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</si>
  <si>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</si>
  <si>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</si>
  <si>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</si>
  <si>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</si>
  <si>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</si>
  <si>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</si>
  <si>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</si>
  <si>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</si>
  <si>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</si>
  <si>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</si>
  <si>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</si>
  <si>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</si>
  <si>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</si>
  <si>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</si>
  <si>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</si>
  <si>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</si>
  <si>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</si>
  <si>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</si>
  <si>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</si>
  <si>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</si>
  <si>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</si>
  <si>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</si>
  <si>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</si>
  <si>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</si>
  <si>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</si>
  <si>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</si>
  <si>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</si>
  <si>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</si>
  <si>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</si>
  <si>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</si>
  <si>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</si>
  <si>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</si>
  <si>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</si>
  <si>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</si>
  <si>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</si>
  <si>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</si>
  <si>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</si>
  <si>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</si>
  <si>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</si>
  <si>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</si>
  <si>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</si>
  <si>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</si>
  <si>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</si>
  <si>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</si>
  <si>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</si>
  <si>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</si>
  <si>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</si>
  <si>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</si>
  <si>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</si>
  <si>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</si>
  <si>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</si>
  <si>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</si>
  <si>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</si>
  <si>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</si>
  <si>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</si>
  <si>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</si>
  <si>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</si>
  <si>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</si>
  <si>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</si>
  <si>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</si>
  <si>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</si>
  <si>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</si>
  <si>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</si>
  <si>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</si>
  <si>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</si>
  <si>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</si>
  <si>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</si>
  <si>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</si>
  <si>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</si>
  <si>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</si>
  <si>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</si>
  <si>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</si>
  <si>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</si>
  <si>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</si>
  <si>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</si>
  <si>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</si>
  <si>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</si>
  <si>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</si>
  <si>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</si>
  <si>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</si>
  <si>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</si>
  <si>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</si>
  <si>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</si>
  <si>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</si>
  <si>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</si>
  <si>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</si>
  <si>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</si>
  <si>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</si>
  <si>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</si>
  <si>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</si>
  <si>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</si>
  <si>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</si>
  <si>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</si>
  <si>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</si>
  <si>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</si>
  <si>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</si>
  <si>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</si>
  <si>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</si>
  <si>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</si>
  <si>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</si>
  <si>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</si>
  <si>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</si>
  <si>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</si>
  <si>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</si>
  <si>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</si>
  <si>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</si>
  <si>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</si>
  <si>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</si>
  <si>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</si>
  <si>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</si>
  <si>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</si>
  <si>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</si>
  <si>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</si>
  <si>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</si>
  <si>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</si>
  <si>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</si>
  <si>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</si>
  <si>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</si>
  <si>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</si>
  <si>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</si>
  <si>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</si>
  <si>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</si>
  <si>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</si>
  <si>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</si>
  <si>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</si>
  <si>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</si>
  <si>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</si>
  <si>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</si>
  <si>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</si>
  <si>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</si>
  <si>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</si>
  <si>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</si>
  <si>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</si>
  <si>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</si>
  <si>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</si>
  <si>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</si>
  <si>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</si>
  <si>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</si>
  <si>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</si>
  <si>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</si>
  <si>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</si>
  <si>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</si>
  <si>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</si>
  <si>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</si>
  <si>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</si>
  <si>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</si>
  <si>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</si>
  <si>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</si>
  <si>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</si>
  <si>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</si>
  <si>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</si>
  <si>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</si>
  <si>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</si>
  <si>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</si>
  <si>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</si>
  <si>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</si>
  <si>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</si>
  <si>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</si>
  <si>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</si>
  <si>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</si>
  <si>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</si>
  <si>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</si>
  <si>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</si>
  <si>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</si>
  <si>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</si>
  <si>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</si>
  <si>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</si>
  <si>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</si>
  <si>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</si>
  <si>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</si>
  <si>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</si>
  <si>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</si>
  <si>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</si>
  <si>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</si>
  <si>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</si>
  <si>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</si>
  <si>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</si>
  <si>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</si>
  <si>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</si>
  <si>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</si>
  <si>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</si>
  <si>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</si>
  <si>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</si>
  <si>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</si>
  <si>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</si>
  <si>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</si>
  <si>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</si>
  <si>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</si>
  <si>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</si>
  <si>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</si>
  <si>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</si>
  <si>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</si>
  <si>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</si>
  <si>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</si>
  <si>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</si>
  <si>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</si>
  <si>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</si>
  <si>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</si>
  <si>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</si>
  <si>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</si>
  <si>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</si>
  <si>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</si>
  <si>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</si>
  <si>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</si>
  <si>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</si>
  <si>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</si>
  <si>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</si>
  <si>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</si>
  <si>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</si>
  <si>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</si>
  <si>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</si>
  <si>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</si>
  <si>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</si>
  <si>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</si>
  <si>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</si>
  <si>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</si>
  <si>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</si>
  <si>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</si>
  <si>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</si>
  <si>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</si>
  <si>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</si>
  <si>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</si>
  <si>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</si>
  <si>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</si>
  <si>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</si>
  <si>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</si>
  <si>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</si>
  <si>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</si>
  <si>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</si>
  <si>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</si>
  <si>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</si>
  <si>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</si>
  <si>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</si>
  <si>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</si>
  <si>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</si>
  <si>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</si>
  <si>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</si>
  <si>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</si>
  <si>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</si>
  <si>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</si>
  <si>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</si>
  <si>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</si>
  <si>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</si>
  <si>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</si>
  <si>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</si>
  <si>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</si>
  <si>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</si>
  <si>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</si>
  <si>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</si>
  <si>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</si>
  <si>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</si>
  <si>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</si>
  <si>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</si>
  <si>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</si>
  <si>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</si>
  <si>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</si>
  <si>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</si>
  <si>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</si>
  <si>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</si>
  <si>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</si>
  <si>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</si>
  <si>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</si>
  <si>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</si>
  <si>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</si>
  <si>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</si>
  <si>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</si>
  <si>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</si>
  <si>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</si>
  <si>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</si>
  <si>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</si>
  <si>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</si>
  <si>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</si>
  <si>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</si>
  <si>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</si>
  <si>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</si>
  <si>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</si>
  <si>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</si>
  <si>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</si>
  <si>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</si>
  <si>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</si>
  <si>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</si>
  <si>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</si>
  <si>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</si>
  <si>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</si>
  <si>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</si>
  <si>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</si>
  <si>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</si>
  <si>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</si>
  <si>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</si>
  <si>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</si>
  <si>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</si>
  <si>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</si>
  <si>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</si>
  <si>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</si>
  <si>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</si>
  <si>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</si>
  <si>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</si>
  <si>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</si>
  <si>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</si>
  <si>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</si>
  <si>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</si>
  <si>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</si>
  <si>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</si>
  <si>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</si>
  <si>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</si>
  <si>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</si>
  <si>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</si>
  <si>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</si>
  <si>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</si>
  <si>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</si>
  <si>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</si>
  <si>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</si>
  <si>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</si>
  <si>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</si>
  <si>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</si>
  <si>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</si>
  <si>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</si>
  <si>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</si>
  <si>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</si>
  <si>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</si>
  <si>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</si>
  <si>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</si>
  <si>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</si>
  <si>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</si>
  <si>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</si>
  <si>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</si>
  <si>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</si>
  <si>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</si>
  <si>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</si>
  <si>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</si>
  <si>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</si>
  <si>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</si>
  <si>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</si>
  <si>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</si>
  <si>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</si>
  <si>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</si>
  <si>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</si>
  <si>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</si>
  <si>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</si>
  <si>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</si>
  <si>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</si>
  <si>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</si>
  <si>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</si>
  <si>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</si>
  <si>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</si>
  <si>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</si>
  <si>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</si>
  <si>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</si>
  <si>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</si>
  <si>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</si>
  <si>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</si>
  <si>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</si>
  <si>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</si>
  <si>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</si>
  <si>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</si>
  <si>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</si>
  <si>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</si>
  <si>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</si>
  <si>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</si>
  <si>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</si>
  <si>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</si>
  <si>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</si>
  <si>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</si>
  <si>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</si>
  <si>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</si>
  <si>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</si>
  <si>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</si>
  <si>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</si>
  <si>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</si>
  <si>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</si>
  <si>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</si>
  <si>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</si>
  <si>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</si>
  <si>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</si>
  <si>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</si>
  <si>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</si>
  <si>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</si>
  <si>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</si>
  <si>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</si>
  <si>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</si>
  <si>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</si>
  <si>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</si>
  <si>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</si>
  <si>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</si>
  <si>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</si>
  <si>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</si>
  <si>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</si>
  <si>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</si>
  <si>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</si>
  <si>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</si>
  <si>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</si>
  <si>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</si>
  <si>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</si>
  <si>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</si>
  <si>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</si>
  <si>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</si>
  <si>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</si>
  <si>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</si>
  <si>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</si>
  <si>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</si>
  <si>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</si>
  <si>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</si>
  <si>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</si>
  <si>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</si>
  <si>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</si>
  <si>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</si>
  <si>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</si>
  <si>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</si>
  <si>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</si>
  <si>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</si>
  <si>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</si>
  <si>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</si>
  <si>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</si>
  <si>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</si>
  <si>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</si>
  <si>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</si>
  <si>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</si>
  <si>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</si>
  <si>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</si>
  <si>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</si>
  <si>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</si>
  <si>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</si>
  <si>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</si>
  <si>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</si>
  <si>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</si>
  <si>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</si>
  <si>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</si>
  <si>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</si>
  <si>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</si>
  <si>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</si>
  <si>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</si>
  <si>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</si>
  <si>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</si>
  <si>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</si>
  <si>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</si>
  <si>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</si>
  <si>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</si>
  <si>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</si>
  <si>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</si>
  <si>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</si>
  <si>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</si>
  <si>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</si>
  <si>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</si>
  <si>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</si>
  <si>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</si>
  <si>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</si>
  <si>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</si>
  <si>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</si>
  <si>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</si>
  <si>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</si>
  <si>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</si>
  <si>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</si>
  <si>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</si>
  <si>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</si>
  <si>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</si>
  <si>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</si>
  <si>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</si>
  <si>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</si>
  <si>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</si>
  <si>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</si>
  <si>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</si>
  <si>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</si>
  <si>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</si>
  <si>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</si>
  <si>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</si>
  <si>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</si>
  <si>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</si>
  <si>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</si>
  <si>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</si>
  <si>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</si>
  <si>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</si>
  <si>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</si>
  <si>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</si>
  <si>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</si>
  <si>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</si>
  <si>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</si>
  <si>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</si>
  <si>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</si>
  <si>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</si>
  <si>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</si>
  <si>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</si>
  <si>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</si>
  <si>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</si>
  <si>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</si>
  <si>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</si>
  <si>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</si>
  <si>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</si>
  <si>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</si>
  <si>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</si>
  <si>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</si>
  <si>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</si>
  <si>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</si>
  <si>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</si>
  <si>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</si>
  <si>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</si>
  <si>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</si>
  <si>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</si>
  <si>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</si>
  <si>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</si>
  <si>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</si>
  <si>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</si>
  <si>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</si>
  <si>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</si>
  <si>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</si>
  <si>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</si>
  <si>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</si>
  <si>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</si>
  <si>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</si>
  <si>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</si>
  <si>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</si>
  <si>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</si>
  <si>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</si>
  <si>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</si>
  <si>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</si>
  <si>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</si>
  <si>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</si>
  <si>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</si>
  <si>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</si>
  <si>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</si>
  <si>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</si>
  <si>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</si>
  <si>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</si>
  <si>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</si>
  <si>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</si>
  <si>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</si>
  <si>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</si>
  <si>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</si>
  <si>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</si>
  <si>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</si>
  <si>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</si>
  <si>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</si>
  <si>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</si>
  <si>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</si>
  <si>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</si>
  <si>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</si>
  <si>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</si>
  <si>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</si>
  <si>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</si>
  <si>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</si>
  <si>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</si>
  <si>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</si>
  <si>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</si>
  <si>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</si>
  <si>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</si>
  <si>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</si>
  <si>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</si>
  <si>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</si>
  <si>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</si>
  <si>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</si>
  <si>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</si>
  <si>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</si>
  <si>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</si>
  <si>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</si>
  <si>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</si>
  <si>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</si>
  <si>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</si>
  <si>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</si>
  <si>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</si>
  <si>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</si>
  <si>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</si>
  <si>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</si>
  <si>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</si>
  <si>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</si>
  <si>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</si>
  <si>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</si>
  <si>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</si>
  <si>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</si>
  <si>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</si>
  <si>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</si>
  <si>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</si>
  <si>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</si>
  <si>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</si>
  <si>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</si>
  <si>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</si>
  <si>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</si>
  <si>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</si>
  <si>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</si>
  <si>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</si>
  <si>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</si>
  <si>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</si>
  <si>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</si>
  <si>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</si>
  <si>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</si>
  <si>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</si>
  <si>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</si>
  <si>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</si>
  <si>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</si>
  <si>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</si>
  <si>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</si>
  <si>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</si>
  <si>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</si>
  <si>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</si>
  <si>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</si>
  <si>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</si>
  <si>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</si>
  <si>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</si>
  <si>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</si>
  <si>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</si>
  <si>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</si>
  <si>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</si>
  <si>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</si>
  <si>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</si>
  <si>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</si>
  <si>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</si>
  <si>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</si>
  <si>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</si>
  <si>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</si>
  <si>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</si>
  <si>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</si>
  <si>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</si>
  <si>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</si>
  <si>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</si>
  <si>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</si>
  <si>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</si>
  <si>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</si>
  <si>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</si>
  <si>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</si>
  <si>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</si>
  <si>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</si>
  <si>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</si>
  <si>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</si>
  <si>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</si>
  <si>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</si>
  <si>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</si>
  <si>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</si>
  <si>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</si>
  <si>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</si>
  <si>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</si>
  <si>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</si>
  <si>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</si>
  <si>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</si>
  <si>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</si>
  <si>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</si>
  <si>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</si>
  <si>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</si>
  <si>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</si>
  <si>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</si>
  <si>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</si>
  <si>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</si>
  <si>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</si>
  <si>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</si>
  <si>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</si>
  <si>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</si>
  <si>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</si>
  <si>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</si>
  <si>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</si>
  <si>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</si>
  <si>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</si>
  <si>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</si>
  <si>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</si>
  <si>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</si>
  <si>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</si>
  <si>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</si>
  <si>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</si>
  <si>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</si>
  <si>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</si>
  <si>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</si>
  <si>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</si>
  <si>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</si>
  <si>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</si>
  <si>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</si>
  <si>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</si>
  <si>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</si>
  <si>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</si>
  <si>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</si>
  <si>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</si>
  <si>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</si>
  <si>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</si>
  <si>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</si>
  <si>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</si>
  <si>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</si>
  <si>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</si>
  <si>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</si>
  <si>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</si>
  <si>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</si>
  <si>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</si>
  <si>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</si>
  <si>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</si>
  <si>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</si>
  <si>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</si>
  <si>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</si>
  <si>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</si>
  <si>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</si>
  <si>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</si>
  <si>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</si>
  <si>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</si>
  <si>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</si>
  <si>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</si>
  <si>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</si>
  <si>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</si>
  <si>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</si>
  <si>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</si>
  <si>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</si>
  <si>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</si>
  <si>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</si>
  <si>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</si>
  <si>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</si>
  <si>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</si>
  <si>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</si>
  <si>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</si>
  <si>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</si>
  <si>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</si>
  <si>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</si>
  <si>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</si>
  <si>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</si>
  <si>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</si>
  <si>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</si>
  <si>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</si>
  <si>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</si>
  <si>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</si>
  <si>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</si>
  <si>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</si>
  <si>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</si>
  <si>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</si>
  <si>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</si>
  <si>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</si>
  <si>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</si>
  <si>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</si>
  <si>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</si>
  <si>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</si>
  <si>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</si>
  <si>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</si>
  <si>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</si>
  <si>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</si>
  <si>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</si>
  <si>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</si>
  <si>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</si>
  <si>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</si>
  <si>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</si>
  <si>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</si>
  <si>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</si>
  <si>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</si>
  <si>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</si>
  <si>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</si>
  <si>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</si>
  <si>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</si>
  <si>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</si>
  <si>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</si>
  <si>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</si>
  <si>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</si>
  <si>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</si>
  <si>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</si>
  <si>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</si>
  <si>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</si>
  <si>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</si>
  <si>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</si>
  <si>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</si>
  <si>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</si>
  <si>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</si>
  <si>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</si>
  <si>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</si>
  <si>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</si>
  <si>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</si>
  <si>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</si>
  <si>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</si>
  <si>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</si>
  <si>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</si>
  <si>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</si>
  <si>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</si>
  <si>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</si>
  <si>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</si>
  <si>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</si>
  <si>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</si>
  <si>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</si>
  <si>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</si>
  <si>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</si>
  <si>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</si>
  <si>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</si>
  <si>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</si>
  <si>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</si>
  <si>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</si>
  <si>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</si>
  <si>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</si>
  <si>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</si>
  <si>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</si>
  <si>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</si>
  <si>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</si>
  <si>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</si>
  <si>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</si>
  <si>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</si>
  <si>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</si>
  <si>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</si>
  <si>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</si>
  <si>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</si>
  <si>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</si>
  <si>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</si>
  <si>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</si>
  <si>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</si>
  <si>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</si>
  <si>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</si>
  <si>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</si>
  <si>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</si>
  <si>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</si>
  <si>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</si>
  <si>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</si>
  <si>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</si>
  <si>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</si>
  <si>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</si>
  <si>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</si>
  <si>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</si>
  <si>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</si>
  <si>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</si>
  <si>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</si>
  <si>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</si>
  <si>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</si>
  <si>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</si>
  <si>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</si>
  <si>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</si>
  <si>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</si>
  <si>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</si>
  <si>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</si>
  <si>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</si>
  <si>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</si>
  <si>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</si>
  <si>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</si>
  <si>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</si>
  <si>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</si>
  <si>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</si>
  <si>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</si>
  <si>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</si>
  <si>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</si>
  <si>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</si>
  <si>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</si>
  <si>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</si>
  <si>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</si>
  <si>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</si>
  <si>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</si>
  <si>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</si>
  <si>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</si>
  <si>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</si>
  <si>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</si>
  <si>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</si>
  <si>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</si>
  <si>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</si>
  <si>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</si>
  <si>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</si>
  <si>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</si>
  <si>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</si>
  <si>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</si>
  <si>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</si>
  <si>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</si>
  <si>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</si>
  <si>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</si>
  <si>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</si>
  <si>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</si>
  <si>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</si>
  <si>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</si>
  <si>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</si>
  <si>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</si>
  <si>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</si>
  <si>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</si>
  <si>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</si>
  <si>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</si>
  <si>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</si>
  <si>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</si>
  <si>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</si>
  <si>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</si>
  <si>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</si>
  <si>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</si>
  <si>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</si>
  <si>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</si>
  <si>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</si>
  <si>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</si>
  <si>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</si>
  <si>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</si>
  <si>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</si>
  <si>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</si>
  <si>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</si>
  <si>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</si>
  <si>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</si>
  <si>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</si>
  <si>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</si>
  <si>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</si>
  <si>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</si>
  <si>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</si>
  <si>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</si>
  <si>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</si>
  <si>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</si>
  <si>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</si>
  <si>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</si>
  <si>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</si>
  <si>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</si>
  <si>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</si>
  <si>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</si>
  <si>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</si>
  <si>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</si>
  <si>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</si>
  <si>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</si>
  <si>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</si>
  <si>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</si>
  <si>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</si>
  <si>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</si>
  <si>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</si>
  <si>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</si>
  <si>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</si>
  <si>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</si>
  <si>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</si>
  <si>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</si>
  <si>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</si>
  <si>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</si>
  <si>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</si>
  <si>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</si>
  <si>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</si>
  <si>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</si>
  <si>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</si>
  <si>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</si>
  <si>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</si>
  <si>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</si>
  <si>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</si>
  <si>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</si>
  <si>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</si>
  <si>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</si>
  <si>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</si>
  <si>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</si>
  <si>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</si>
  <si>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</si>
  <si>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</si>
  <si>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</si>
  <si>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</si>
  <si>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</si>
  <si>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</si>
  <si>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</si>
  <si>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</si>
  <si>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</si>
  <si>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</si>
  <si>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</si>
  <si>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</si>
  <si>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</si>
  <si>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</si>
  <si>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</si>
  <si>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</si>
  <si>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</si>
  <si>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</si>
  <si>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</si>
  <si>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</si>
  <si>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</si>
  <si>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</si>
  <si>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</si>
  <si>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</si>
  <si>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</si>
  <si>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</si>
  <si>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</si>
  <si>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</si>
  <si>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</si>
  <si>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</si>
  <si>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</si>
  <si>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</si>
  <si>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</si>
  <si>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</si>
  <si>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</si>
  <si>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</si>
  <si>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</si>
  <si>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</si>
  <si>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</si>
  <si>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</si>
  <si>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</si>
  <si>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</si>
  <si>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</si>
  <si>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</si>
  <si>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</si>
  <si>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</si>
  <si>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</si>
  <si>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</si>
  <si>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</si>
  <si>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</si>
  <si>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</si>
  <si>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</si>
  <si>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</si>
  <si>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</si>
  <si>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</si>
  <si>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</si>
  <si>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</si>
  <si>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</si>
  <si>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</si>
  <si>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</si>
  <si>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</si>
  <si>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</si>
  <si>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</si>
  <si>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</si>
  <si>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</si>
  <si>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</si>
  <si>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</si>
  <si>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</si>
  <si>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</si>
  <si>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</si>
  <si>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</si>
  <si>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</si>
  <si>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</si>
  <si>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</si>
  <si>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</si>
  <si>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</si>
  <si>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</si>
  <si>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</si>
  <si>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</si>
  <si>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</si>
  <si>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</si>
  <si>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</si>
  <si>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</si>
  <si>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</si>
  <si>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</si>
  <si>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</si>
  <si>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</si>
  <si>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</si>
  <si>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</si>
  <si>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</si>
  <si>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</si>
  <si>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</si>
  <si>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</si>
  <si>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</si>
  <si>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</si>
  <si>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</si>
  <si>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</si>
  <si>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</si>
  <si>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</si>
  <si>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</si>
  <si>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</si>
  <si>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</si>
  <si>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</si>
  <si>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</si>
  <si>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</si>
  <si>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</si>
  <si>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</si>
  <si>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</si>
  <si>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</si>
  <si>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</si>
  <si>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</si>
  <si>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</si>
  <si>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</si>
  <si>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</si>
  <si>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</si>
  <si>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</si>
  <si>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</si>
  <si>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</si>
  <si>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</si>
  <si>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</si>
  <si>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</si>
  <si>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</si>
  <si>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</si>
  <si>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</si>
  <si>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</si>
  <si>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</si>
  <si>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</si>
  <si>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</si>
  <si>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</si>
  <si>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</si>
  <si>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</si>
  <si>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</si>
  <si>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</si>
  <si>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</si>
  <si>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</si>
  <si>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</si>
  <si>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</si>
  <si>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</si>
  <si>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</si>
  <si>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</si>
  <si>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</si>
  <si>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</si>
  <si>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</si>
  <si>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</si>
  <si>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</si>
  <si>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</si>
  <si>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</si>
  <si>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</si>
  <si>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</si>
  <si>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</si>
  <si>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</si>
  <si>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</si>
  <si>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</si>
  <si>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</si>
  <si>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</si>
  <si>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</si>
  <si>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</si>
  <si>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</si>
  <si>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</si>
  <si>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</si>
  <si>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</si>
  <si>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</si>
  <si>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</si>
  <si>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</si>
  <si>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</si>
  <si>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</si>
  <si>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</si>
  <si>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</si>
  <si>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</si>
  <si>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</si>
  <si>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</si>
  <si>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</si>
  <si>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</si>
  <si>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</si>
  <si>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</si>
  <si>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</si>
  <si>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</si>
  <si>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</si>
  <si>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</si>
  <si>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</si>
  <si>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</si>
  <si>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</si>
  <si>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</si>
  <si>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</si>
  <si>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</si>
  <si>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</si>
  <si>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</si>
  <si>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</si>
  <si>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</si>
  <si>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</si>
  <si>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</si>
  <si>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</si>
  <si>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</si>
  <si>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</si>
  <si>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</si>
  <si>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</si>
  <si>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</si>
  <si>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</si>
  <si>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</si>
  <si>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</si>
  <si>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</si>
  <si>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</si>
  <si>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</si>
  <si>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</si>
  <si>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</si>
  <si>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</si>
  <si>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</si>
  <si>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</si>
  <si>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</si>
  <si>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</si>
  <si>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</si>
  <si>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</si>
  <si>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</si>
  <si>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</si>
  <si>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</si>
  <si>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</si>
  <si>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</si>
  <si>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</si>
  <si>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</si>
  <si>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</si>
  <si>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</si>
  <si>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</si>
  <si>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</si>
  <si>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</si>
  <si>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</si>
  <si>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</si>
  <si>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</si>
  <si>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</si>
  <si>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</si>
  <si>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</si>
  <si>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</si>
  <si>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</si>
  <si>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</si>
  <si>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</si>
  <si>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</si>
  <si>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</si>
  <si>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</si>
  <si>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</si>
  <si>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</si>
  <si>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</si>
  <si>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</si>
  <si>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</si>
  <si>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</si>
  <si>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</si>
  <si>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</si>
  <si>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</si>
  <si>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</si>
  <si>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</si>
  <si>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</si>
  <si>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</si>
  <si>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</si>
  <si>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</si>
  <si>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</si>
  <si>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</si>
  <si>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</si>
  <si>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</si>
  <si>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</si>
  <si>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</si>
  <si>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</si>
  <si>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</si>
  <si>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</si>
  <si>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</si>
  <si>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</si>
  <si>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</si>
  <si>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</si>
  <si>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</si>
  <si>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</si>
  <si>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</si>
  <si>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</si>
  <si>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</si>
  <si>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</si>
  <si>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</si>
  <si>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</si>
  <si>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</si>
  <si>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</si>
  <si>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</si>
  <si>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</si>
  <si>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</si>
  <si>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</si>
  <si>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</si>
  <si>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</si>
  <si>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</si>
  <si>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</si>
  <si>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</si>
  <si>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</si>
  <si>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</si>
  <si>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</si>
  <si>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</si>
  <si>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</si>
  <si>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</si>
  <si>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</si>
  <si>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</si>
  <si>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</si>
  <si>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</si>
  <si>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</si>
  <si>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</si>
  <si>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</si>
  <si>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</si>
  <si>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</si>
  <si>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</si>
  <si>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</si>
  <si>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</si>
  <si>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</si>
  <si>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</si>
  <si>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</si>
  <si>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</si>
  <si>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</si>
  <si>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</si>
  <si>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</si>
  <si>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</si>
  <si>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</si>
  <si>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</si>
  <si>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</si>
  <si>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</si>
  <si>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</si>
  <si>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</si>
  <si>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</si>
  <si>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</si>
  <si>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</si>
  <si>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</si>
  <si>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</si>
  <si>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</si>
  <si>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</si>
  <si>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</si>
  <si>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</si>
  <si>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</si>
  <si>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</si>
  <si>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</si>
  <si>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</si>
  <si>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</si>
  <si>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</si>
  <si>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</si>
  <si>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</si>
  <si>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</si>
  <si>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</si>
  <si>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</si>
  <si>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</si>
  <si>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</si>
  <si>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</si>
  <si>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</si>
  <si>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</si>
  <si>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</si>
  <si>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</si>
  <si>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</si>
  <si>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</si>
  <si>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</si>
  <si>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</si>
  <si>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</si>
  <si>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</si>
  <si>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</si>
  <si>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</si>
  <si>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</si>
  <si>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</si>
  <si>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</si>
  <si>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</si>
  <si>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</si>
  <si>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</si>
  <si>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</si>
  <si>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</si>
  <si>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</si>
  <si>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</si>
  <si>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</si>
  <si>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</si>
  <si>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</si>
  <si>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</si>
  <si>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</si>
  <si>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</si>
  <si>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</si>
  <si>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</si>
  <si>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</si>
  <si>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</si>
  <si>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</si>
  <si>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</si>
  <si>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</si>
  <si>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</si>
  <si>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</si>
  <si>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</si>
  <si>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</si>
  <si>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</si>
  <si>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</si>
  <si>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</si>
  <si>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</si>
  <si>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</si>
  <si>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</si>
  <si>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</si>
  <si>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</si>
  <si>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</si>
  <si>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</si>
  <si>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</si>
  <si>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</si>
  <si>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</si>
  <si>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</si>
  <si>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</si>
  <si>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</si>
  <si>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</si>
  <si>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</si>
  <si>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</si>
  <si>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</si>
  <si>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</si>
  <si>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</si>
  <si>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</si>
  <si>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</si>
  <si>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</si>
  <si>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</si>
  <si>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</si>
  <si>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</si>
  <si>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</si>
  <si>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</si>
  <si>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</si>
  <si>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</si>
  <si>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</si>
  <si>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</si>
  <si>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</si>
  <si>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</si>
  <si>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</si>
  <si>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</si>
  <si>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</si>
  <si>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</si>
  <si>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</si>
  <si>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</si>
  <si>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</si>
  <si>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</si>
  <si>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</si>
  <si>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</si>
  <si>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</si>
  <si>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</si>
  <si>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</si>
  <si>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</si>
  <si>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</si>
  <si>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</si>
  <si>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</si>
  <si>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</si>
  <si>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</si>
  <si>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</si>
  <si>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</si>
  <si>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</si>
  <si>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</si>
  <si>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</si>
  <si>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</si>
  <si>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</si>
  <si>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</si>
  <si>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</si>
  <si>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</si>
  <si>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</si>
  <si>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</si>
  <si>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</si>
  <si>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</si>
  <si>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</si>
  <si>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</si>
  <si>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</si>
  <si>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</si>
  <si>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</si>
  <si>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</si>
  <si>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</si>
  <si>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</si>
  <si>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</si>
  <si>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</si>
  <si>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</si>
  <si>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</si>
  <si>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</si>
  <si>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</si>
  <si>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</si>
  <si>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</si>
  <si>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</si>
  <si>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</si>
  <si>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</si>
  <si>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</si>
  <si>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</si>
  <si>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</si>
  <si>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</si>
  <si>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</si>
  <si>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</si>
  <si>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</si>
  <si>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</si>
  <si>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</si>
  <si>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</si>
  <si>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</si>
  <si>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</si>
  <si>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</si>
  <si>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</si>
  <si>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</si>
  <si>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</si>
  <si>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</si>
  <si>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</si>
  <si>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</si>
  <si>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</si>
  <si>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</si>
  <si>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</si>
  <si>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</si>
  <si>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</si>
  <si>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</si>
  <si>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</si>
  <si>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</si>
  <si>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</si>
  <si>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</si>
  <si>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</si>
  <si>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</si>
  <si>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</si>
  <si>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</si>
  <si>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</si>
  <si>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</si>
  <si>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</si>
  <si>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</si>
  <si>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</si>
  <si>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</si>
  <si>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</si>
  <si>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</si>
  <si>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</si>
  <si>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</si>
  <si>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</si>
  <si>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</si>
  <si>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</si>
  <si>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</si>
  <si>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</si>
  <si>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</si>
  <si>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</si>
  <si>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</si>
  <si>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</si>
  <si>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</si>
  <si>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</si>
  <si>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</si>
  <si>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</si>
  <si>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</si>
  <si>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</si>
  <si>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</si>
  <si>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</si>
  <si>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</si>
  <si>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</si>
  <si>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</si>
  <si>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</si>
  <si>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</si>
  <si>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</si>
  <si>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</si>
  <si>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</si>
  <si>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</si>
  <si>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</si>
  <si>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</si>
  <si>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</si>
  <si>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</si>
  <si>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</si>
  <si>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</si>
  <si>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</si>
  <si>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</si>
  <si>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</si>
  <si>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</si>
  <si>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</si>
  <si>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</si>
  <si>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</si>
  <si>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</si>
  <si>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</si>
  <si>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</si>
  <si>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</si>
  <si>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</si>
  <si>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</si>
  <si>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</si>
  <si>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</si>
  <si>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</si>
  <si>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</si>
  <si>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</si>
  <si>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</si>
  <si>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</si>
  <si>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</si>
  <si>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</si>
  <si>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</si>
  <si>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</si>
  <si>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</si>
  <si>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</si>
  <si>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</si>
  <si>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</si>
  <si>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</si>
  <si>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</si>
  <si>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</si>
  <si>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</si>
  <si>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</si>
  <si>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</si>
  <si>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</si>
  <si>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</si>
  <si>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</si>
  <si>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</si>
  <si>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</si>
  <si>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</si>
  <si>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</si>
  <si>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</si>
  <si>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</si>
  <si>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</si>
  <si>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</si>
  <si>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</si>
  <si>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</si>
  <si>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</si>
  <si>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</si>
  <si>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</si>
  <si>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</si>
  <si>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</si>
  <si>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</si>
  <si>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</si>
  <si>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</si>
  <si>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</si>
  <si>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</si>
  <si>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</si>
  <si>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</si>
  <si>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</si>
  <si>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</si>
  <si>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</si>
  <si>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</si>
  <si>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</si>
  <si>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</si>
  <si>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</si>
  <si>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</si>
  <si>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</si>
  <si>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</si>
  <si>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</si>
  <si>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</si>
  <si>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</si>
  <si>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</si>
  <si>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</si>
  <si>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</si>
  <si>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</si>
  <si>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</si>
  <si>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</si>
  <si>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</si>
  <si>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</si>
  <si>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</si>
  <si>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</si>
  <si>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</si>
  <si>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</si>
  <si>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</si>
  <si>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</si>
  <si>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</si>
  <si>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</si>
  <si>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</si>
  <si>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</si>
  <si>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</si>
  <si>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</si>
  <si>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</si>
  <si>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</si>
  <si>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</si>
  <si>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</si>
  <si>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</si>
  <si>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</si>
  <si>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</si>
  <si>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</si>
  <si>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</si>
  <si>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</si>
  <si>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</si>
  <si>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</si>
  <si>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</si>
  <si>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</si>
  <si>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</si>
  <si>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</si>
  <si>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</si>
  <si>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</si>
  <si>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</si>
  <si>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</si>
  <si>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</si>
  <si>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</si>
  <si>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</si>
  <si>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</si>
  <si>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</si>
  <si>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</si>
  <si>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</si>
  <si>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</si>
  <si>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</si>
  <si>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</si>
  <si>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</si>
  <si>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</si>
  <si>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</si>
  <si>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</si>
  <si>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</si>
  <si>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</si>
  <si>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</si>
  <si>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</si>
  <si>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</si>
  <si>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</si>
  <si>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</si>
  <si>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</si>
  <si>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</si>
  <si>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</si>
  <si>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</si>
  <si>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</si>
  <si>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</si>
  <si>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</si>
  <si>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</si>
  <si>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</si>
  <si>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</si>
  <si>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</si>
  <si>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</si>
  <si>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</si>
  <si>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</si>
  <si>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</si>
  <si>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</si>
  <si>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</si>
  <si>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</si>
  <si>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</si>
  <si>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</si>
  <si>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</si>
  <si>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</si>
  <si>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</si>
  <si>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</si>
  <si>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</si>
  <si>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</si>
  <si>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</si>
  <si>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</si>
  <si>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</si>
  <si>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</si>
  <si>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</si>
  <si>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</si>
  <si>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</si>
  <si>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</si>
  <si>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</si>
  <si>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</si>
  <si>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</si>
  <si>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</si>
  <si>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</si>
  <si>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</si>
  <si>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</si>
  <si>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</si>
  <si>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</si>
  <si>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</si>
  <si>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</si>
  <si>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</si>
  <si>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</si>
  <si>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</si>
  <si>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</si>
  <si>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</si>
  <si>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</si>
  <si>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</si>
  <si>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</si>
  <si>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</si>
  <si>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</si>
  <si>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</si>
  <si>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</si>
  <si>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</si>
  <si>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</si>
  <si>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</si>
  <si>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</si>
  <si>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</si>
  <si>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</si>
  <si>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</si>
  <si>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</si>
  <si>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</si>
  <si>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</si>
  <si>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</si>
  <si>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</si>
  <si>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</si>
  <si>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</si>
  <si>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</si>
  <si>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</si>
  <si>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</si>
  <si>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</si>
  <si>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</si>
  <si>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</si>
  <si>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</si>
  <si>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</si>
  <si>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</si>
  <si>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</si>
  <si>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</si>
  <si>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</si>
  <si>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</si>
  <si>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</si>
  <si>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</si>
  <si>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</si>
  <si>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</si>
  <si>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</si>
  <si>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</si>
  <si>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</si>
  <si>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</si>
  <si>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</si>
  <si>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</si>
  <si>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</si>
  <si>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</si>
  <si>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</si>
  <si>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</si>
  <si>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</si>
  <si>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</si>
  <si>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</si>
  <si>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</si>
  <si>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</si>
  <si>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</si>
  <si>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</si>
  <si>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</si>
  <si>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</si>
  <si>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</si>
  <si>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</si>
  <si>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</si>
  <si>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</si>
  <si>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</si>
  <si>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</si>
  <si>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</si>
  <si>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</si>
  <si>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</si>
  <si>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</si>
  <si>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</si>
  <si>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</si>
  <si>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</si>
  <si>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</si>
  <si>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</si>
  <si>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</si>
  <si>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</si>
  <si>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</si>
  <si>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</si>
  <si>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</si>
  <si>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</si>
  <si>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</si>
  <si>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</si>
  <si>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</si>
  <si>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</si>
  <si>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</si>
  <si>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</si>
  <si>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</si>
  <si>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</si>
  <si>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</si>
  <si>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</si>
  <si>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</si>
  <si>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</si>
  <si>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</si>
  <si>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</si>
  <si>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</si>
  <si>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</si>
  <si>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</si>
  <si>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</si>
  <si>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</si>
  <si>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</si>
  <si>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</si>
  <si>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</si>
  <si>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</si>
  <si>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</si>
  <si>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</si>
  <si>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</si>
  <si>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</si>
  <si>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</si>
  <si>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</si>
  <si>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</si>
  <si>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</si>
  <si>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</si>
  <si>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</si>
  <si>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</si>
  <si>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</si>
  <si>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</si>
  <si>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</si>
  <si>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</si>
  <si>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</si>
  <si>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</si>
  <si>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</si>
  <si>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</si>
  <si>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</si>
  <si>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</si>
  <si>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</si>
  <si>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</si>
  <si>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</si>
  <si>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</si>
  <si>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</si>
  <si>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</si>
  <si>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</si>
  <si>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</si>
  <si>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</si>
  <si>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</si>
  <si>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</si>
  <si>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</si>
  <si>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</si>
  <si>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</si>
  <si>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</si>
  <si>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</si>
  <si>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</si>
  <si>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</si>
  <si>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</si>
  <si>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</si>
  <si>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</si>
  <si>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</si>
  <si>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</si>
  <si>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</si>
  <si>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</si>
  <si>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</si>
  <si>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</si>
  <si>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</si>
  <si>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</si>
  <si>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</si>
  <si>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</si>
  <si>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</si>
  <si>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</si>
  <si>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</si>
  <si>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</si>
  <si>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</si>
  <si>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</si>
  <si>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</si>
  <si>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</si>
  <si>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</si>
  <si>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</si>
  <si>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</si>
  <si>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</si>
  <si>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</si>
  <si>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</si>
  <si>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</si>
  <si>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</si>
  <si>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</si>
  <si>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</si>
  <si>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</si>
  <si>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</si>
  <si>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</si>
  <si>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</si>
  <si>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</si>
  <si>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</si>
  <si>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</si>
  <si>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</si>
  <si>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</si>
  <si>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</si>
  <si>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</si>
  <si>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</si>
  <si>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</si>
  <si>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</si>
  <si>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</si>
  <si>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</si>
  <si>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</si>
  <si>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</si>
  <si>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</si>
  <si>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</si>
  <si>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</si>
  <si>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</si>
  <si>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</si>
  <si>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</si>
  <si>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</si>
  <si>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</si>
  <si>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</si>
  <si>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</si>
  <si>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</si>
  <si>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</si>
  <si>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</si>
  <si>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</si>
  <si>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</si>
  <si>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</si>
  <si>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</si>
  <si>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</si>
  <si>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</si>
  <si>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</si>
  <si>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</si>
  <si>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</si>
  <si>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</si>
  <si>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</si>
  <si>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</si>
  <si>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</si>
  <si>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</si>
  <si>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</si>
  <si>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</si>
  <si>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</si>
  <si>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</si>
  <si>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</si>
  <si>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</si>
  <si>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</si>
  <si>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</si>
  <si>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</si>
  <si>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</si>
  <si>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</si>
  <si>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</si>
  <si>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</si>
  <si>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</si>
  <si>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</si>
  <si>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</si>
  <si>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</si>
  <si>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</si>
  <si>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</si>
  <si>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</si>
  <si>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</si>
  <si>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</si>
  <si>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</si>
  <si>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</si>
  <si>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</si>
  <si>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</si>
  <si>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</si>
  <si>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</si>
  <si>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</si>
  <si>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</si>
  <si>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</si>
  <si>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</si>
  <si>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</si>
  <si>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</si>
  <si>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</si>
  <si>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</si>
  <si>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</si>
  <si>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</si>
  <si>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</si>
  <si>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</si>
  <si>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</si>
  <si>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</si>
  <si>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</si>
  <si>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</si>
  <si>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</si>
  <si>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</si>
  <si>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</si>
  <si>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</si>
  <si>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</si>
  <si>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</si>
  <si>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</si>
  <si>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</si>
  <si>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</si>
  <si>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</si>
  <si>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</si>
  <si>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</si>
  <si>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</si>
  <si>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</si>
  <si>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</si>
  <si>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</si>
  <si>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</si>
  <si>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</si>
  <si>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</si>
  <si>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</si>
  <si>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</si>
  <si>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</si>
  <si>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</si>
  <si>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</si>
  <si>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</si>
  <si>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</si>
  <si>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</si>
  <si>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</si>
  <si>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</si>
  <si>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</si>
  <si>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</si>
  <si>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</si>
  <si>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</si>
  <si>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</si>
  <si>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</si>
  <si>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</si>
  <si>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</si>
  <si>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</si>
  <si>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</si>
  <si>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</si>
  <si>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</si>
  <si>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</si>
  <si>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</si>
  <si>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</si>
  <si>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</si>
  <si>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</si>
  <si>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</si>
  <si>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</si>
  <si>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</si>
  <si>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</si>
  <si>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</si>
  <si>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</si>
  <si>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</si>
  <si>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</si>
  <si>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</si>
  <si>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</si>
  <si>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</si>
  <si>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</si>
  <si>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</si>
  <si>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</si>
  <si>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</si>
  <si>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</si>
  <si>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</si>
  <si>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</si>
  <si>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</si>
  <si>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</si>
  <si>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</si>
  <si>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</si>
  <si>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</si>
  <si>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</si>
  <si>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</si>
  <si>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</si>
  <si>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</si>
  <si>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</si>
  <si>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</si>
  <si>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</si>
  <si>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</si>
  <si>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</si>
  <si>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</si>
  <si>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</si>
  <si>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</si>
  <si>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</si>
  <si>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</si>
  <si>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</si>
  <si>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</si>
  <si>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</si>
  <si>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</si>
  <si>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</si>
  <si>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</si>
  <si>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</si>
  <si>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</si>
  <si>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</si>
  <si>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</si>
  <si>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</si>
  <si>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</si>
  <si>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</si>
  <si>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</si>
  <si>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</si>
  <si>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</si>
  <si>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</si>
  <si>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</si>
  <si>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</si>
  <si>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</si>
  <si>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</si>
  <si>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</si>
  <si>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</si>
  <si>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</si>
  <si>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</si>
  <si>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</si>
  <si>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</si>
  <si>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</si>
  <si>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</si>
  <si>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</si>
  <si>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</si>
  <si>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</si>
  <si>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</si>
  <si>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</si>
  <si>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</si>
  <si>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</si>
  <si>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</si>
  <si>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</si>
  <si>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</si>
  <si>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</si>
  <si>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</si>
  <si>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</si>
  <si>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</si>
  <si>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</si>
  <si>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</si>
  <si>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</si>
  <si>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</si>
  <si>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</si>
  <si>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</si>
  <si>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</si>
  <si>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</si>
  <si>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</si>
  <si>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</si>
  <si>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</si>
  <si>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</si>
  <si>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</si>
  <si>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</si>
  <si>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</si>
  <si>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</si>
  <si>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</si>
  <si>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</si>
  <si>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</si>
  <si>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</si>
  <si>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</si>
  <si>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</si>
  <si>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</si>
  <si>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</si>
  <si>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</si>
  <si>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</si>
  <si>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</si>
  <si>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</si>
  <si>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</si>
  <si>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</si>
  <si>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</si>
  <si>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</si>
  <si>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</si>
  <si>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</si>
  <si>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</si>
  <si>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</si>
  <si>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</si>
  <si>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</si>
  <si>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</si>
  <si>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</si>
  <si>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</si>
  <si>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</si>
  <si>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</si>
  <si>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</si>
  <si>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</si>
  <si>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</si>
  <si>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</si>
  <si>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</si>
  <si>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</si>
  <si>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</si>
  <si>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</si>
  <si>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</si>
  <si>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</si>
  <si>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</si>
  <si>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</si>
  <si>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</si>
  <si>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</si>
  <si>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</si>
  <si>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</si>
  <si>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</si>
  <si>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</si>
  <si>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</si>
  <si>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</si>
  <si>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</si>
  <si>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</si>
  <si>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</si>
  <si>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</si>
  <si>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</si>
  <si>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</si>
  <si>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</si>
  <si>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</si>
  <si>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</si>
  <si>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</si>
  <si>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</si>
  <si>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</si>
  <si>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</si>
  <si>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</si>
  <si>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</si>
  <si>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</si>
  <si>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</si>
  <si>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</si>
  <si>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</si>
  <si>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</si>
  <si>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</si>
  <si>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</si>
  <si>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</si>
  <si>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</si>
  <si>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</si>
  <si>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</si>
  <si>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</si>
  <si>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</si>
  <si>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</si>
  <si>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</si>
  <si>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</si>
  <si>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</si>
  <si>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</si>
  <si>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</si>
  <si>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</si>
  <si>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</si>
  <si>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</si>
  <si>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</si>
  <si>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</si>
  <si>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</si>
  <si>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</si>
  <si>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</si>
  <si>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</si>
  <si>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</si>
  <si>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</si>
  <si>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</si>
  <si>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</si>
  <si>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</si>
  <si>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</si>
  <si>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</si>
  <si>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</si>
  <si>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</si>
  <si>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</si>
  <si>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</si>
  <si>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</si>
  <si>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</si>
  <si>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</si>
  <si>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</si>
  <si>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</si>
  <si>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</si>
  <si>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</si>
  <si>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</si>
  <si>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</si>
  <si>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</si>
  <si>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</si>
  <si>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</si>
  <si>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</si>
  <si>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</si>
  <si>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</si>
  <si>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</si>
  <si>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</si>
  <si>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</si>
  <si>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</si>
  <si>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</si>
  <si>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</si>
  <si>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</si>
  <si>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</si>
  <si>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</si>
  <si>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</si>
  <si>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</si>
  <si>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</si>
  <si>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</si>
  <si>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</si>
  <si>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</si>
  <si>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</si>
  <si>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</si>
  <si>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</si>
  <si>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</si>
  <si>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</si>
  <si>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</si>
  <si>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</si>
  <si>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</si>
  <si>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</si>
  <si>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</si>
  <si>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</si>
  <si>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</si>
  <si>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</si>
  <si>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</si>
  <si>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</si>
  <si>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</si>
  <si>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</si>
  <si>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</si>
  <si>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</si>
  <si>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</si>
  <si>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</si>
  <si>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</si>
  <si>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</si>
  <si>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</si>
  <si>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</si>
  <si>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</si>
  <si>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</si>
  <si>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</si>
  <si>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</si>
  <si>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</si>
  <si>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</si>
  <si>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</si>
  <si>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</si>
  <si>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</si>
  <si>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</si>
  <si>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</si>
  <si>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</si>
  <si>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</si>
  <si>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</si>
  <si>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</si>
  <si>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</si>
  <si>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</si>
  <si>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</si>
  <si>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</si>
  <si>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</si>
  <si>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</si>
  <si>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</si>
  <si>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</si>
  <si>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</si>
  <si>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</si>
  <si>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</si>
  <si>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</si>
  <si>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</si>
  <si>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</si>
  <si>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</si>
  <si>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</si>
  <si>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</si>
  <si>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</si>
  <si>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</si>
  <si>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</si>
  <si>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</si>
  <si>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</si>
  <si>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</si>
  <si>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</si>
  <si>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</si>
  <si>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</si>
  <si>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</si>
  <si>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</si>
  <si>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</si>
  <si>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</si>
  <si>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</si>
  <si>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</si>
  <si>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</si>
  <si>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</si>
  <si>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</si>
  <si>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</si>
  <si>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</si>
  <si>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</si>
  <si>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</si>
  <si>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</si>
  <si>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</si>
  <si>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</si>
  <si>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</si>
  <si>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</si>
  <si>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</si>
  <si>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</si>
  <si>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</si>
  <si>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</si>
  <si>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</si>
  <si>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</si>
  <si>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</si>
  <si>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</si>
  <si>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</si>
  <si>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</si>
  <si>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</si>
  <si>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</si>
  <si>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</si>
  <si>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</si>
  <si>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</si>
  <si>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</si>
  <si>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</si>
  <si>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</si>
  <si>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</si>
  <si>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</si>
  <si>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</si>
  <si>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</si>
  <si>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</si>
  <si>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</si>
  <si>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</si>
  <si>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</si>
  <si>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</si>
  <si>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</si>
  <si>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</si>
  <si>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</si>
  <si>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</si>
  <si>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</si>
  <si>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</si>
  <si>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</si>
  <si>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</si>
  <si>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</si>
  <si>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</si>
  <si>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</si>
  <si>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</si>
  <si>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</si>
  <si>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</si>
  <si>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</si>
  <si>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</si>
  <si>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</si>
  <si>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</si>
  <si>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</si>
  <si>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</si>
  <si>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</si>
  <si>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</si>
  <si>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</si>
  <si>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</si>
  <si>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</si>
  <si>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</si>
  <si>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</si>
  <si>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</si>
  <si>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</si>
  <si>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</si>
  <si>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</si>
  <si>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</si>
  <si>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</si>
  <si>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</si>
  <si>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</si>
  <si>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</si>
  <si>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</si>
  <si>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</si>
  <si>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</si>
  <si>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</si>
  <si>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</si>
  <si>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</si>
  <si>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</si>
  <si>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</si>
  <si>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</si>
  <si>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</si>
  <si>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</si>
  <si>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</si>
  <si>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</si>
  <si>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</si>
  <si>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</si>
  <si>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</si>
  <si>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</si>
  <si>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</si>
  <si>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</si>
  <si>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</si>
  <si>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</si>
  <si>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</si>
  <si>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</si>
  <si>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</si>
  <si>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</si>
  <si>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</si>
  <si>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</si>
  <si>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</si>
  <si>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</si>
  <si>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</si>
  <si>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</si>
  <si>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</si>
  <si>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</si>
  <si>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</si>
  <si>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</si>
  <si>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</si>
  <si>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</si>
  <si>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</si>
  <si>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</si>
  <si>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</si>
  <si>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</si>
  <si>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</si>
  <si>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</si>
  <si>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</si>
  <si>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</si>
  <si>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</si>
  <si>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</si>
  <si>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</si>
  <si>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</si>
  <si>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</si>
  <si>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</si>
  <si>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</si>
  <si>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</si>
  <si>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</si>
  <si>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</si>
  <si>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</si>
  <si>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</si>
  <si>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</si>
  <si>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</si>
  <si>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</si>
  <si>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</si>
  <si>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</si>
  <si>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</si>
  <si>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</si>
  <si>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</si>
  <si>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</si>
  <si>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</si>
  <si>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</si>
  <si>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</si>
  <si>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</si>
  <si>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</si>
  <si>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</si>
  <si>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</si>
  <si>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</si>
  <si>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</si>
  <si>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</si>
  <si>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</si>
  <si>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</si>
  <si>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</si>
  <si>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</si>
  <si>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</si>
  <si>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</si>
  <si>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</si>
  <si>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</si>
  <si>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</si>
  <si>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</si>
  <si>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</si>
  <si>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</si>
  <si>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</si>
  <si>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</si>
  <si>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</si>
  <si>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</si>
  <si>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</si>
  <si>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</si>
  <si>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</si>
  <si>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</si>
  <si>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</si>
  <si>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</si>
  <si>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</si>
  <si>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</si>
  <si>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</si>
  <si>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</si>
  <si>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</si>
  <si>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</si>
  <si>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</si>
  <si>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</si>
  <si>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</si>
  <si>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</si>
  <si>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</si>
  <si>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</si>
  <si>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</si>
  <si>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</si>
  <si>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</si>
  <si>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</si>
  <si>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</si>
  <si>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</si>
  <si>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</si>
  <si>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</si>
  <si>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</si>
  <si>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</si>
  <si>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</si>
  <si>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</si>
  <si>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</si>
  <si>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</si>
  <si>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</si>
  <si>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</si>
  <si>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</si>
  <si>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</si>
  <si>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</si>
  <si>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</si>
  <si>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</si>
  <si>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</si>
  <si>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</si>
  <si>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</si>
  <si>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</si>
  <si>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</si>
  <si>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</si>
  <si>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</si>
  <si>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</si>
  <si>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</si>
  <si>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</si>
  <si>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</si>
  <si>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</si>
  <si>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</si>
  <si>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</si>
  <si>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</si>
  <si>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</si>
  <si>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</si>
  <si>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</si>
  <si>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</si>
  <si>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</si>
  <si>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</si>
  <si>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</si>
  <si>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</si>
  <si>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</si>
  <si>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</si>
  <si>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</si>
  <si>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</si>
  <si>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</si>
  <si>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</si>
  <si>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</si>
  <si>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</si>
  <si>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</si>
  <si>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</si>
  <si>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</si>
  <si>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</si>
  <si>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</si>
  <si>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</si>
  <si>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</si>
  <si>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</si>
  <si>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</si>
  <si>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</si>
  <si>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</si>
  <si>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</si>
  <si>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</si>
  <si>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</si>
  <si>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</si>
  <si>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</si>
  <si>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</si>
  <si>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</si>
  <si>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</si>
  <si>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</si>
  <si>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</si>
  <si>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</si>
  <si>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</si>
  <si>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</si>
  <si>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</si>
  <si>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</si>
  <si>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</si>
  <si>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</si>
  <si>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</si>
  <si>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</si>
  <si>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</si>
  <si>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</si>
  <si>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</si>
  <si>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</si>
  <si>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</si>
  <si>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</si>
  <si>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</si>
  <si>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</si>
  <si>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</si>
  <si>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</si>
  <si>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</si>
  <si>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</si>
  <si>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</si>
  <si>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</si>
  <si>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</si>
  <si>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</si>
  <si>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</si>
  <si>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</si>
  <si>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</si>
  <si>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</si>
  <si>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</si>
  <si>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</si>
  <si>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</si>
  <si>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</si>
  <si>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</si>
  <si>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</si>
  <si>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</si>
  <si>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</si>
  <si>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</si>
  <si>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</si>
  <si>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</si>
  <si>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</si>
  <si>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</si>
  <si>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</si>
  <si>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</si>
  <si>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</si>
  <si>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</si>
  <si>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</si>
  <si>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</si>
  <si>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</si>
  <si>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</si>
  <si>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</si>
  <si>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</si>
  <si>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</si>
  <si>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</si>
  <si>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</si>
  <si>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</si>
  <si>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</si>
  <si>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</si>
  <si>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</si>
  <si>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</si>
  <si>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</si>
  <si>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</si>
  <si>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</si>
  <si>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</si>
  <si>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</si>
  <si>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</si>
  <si>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</si>
  <si>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</si>
  <si>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</si>
  <si>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</si>
  <si>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</si>
  <si>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</si>
  <si>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</si>
  <si>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</si>
  <si>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</si>
  <si>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</si>
  <si>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</si>
  <si>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</si>
  <si>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</si>
  <si>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</si>
  <si>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</si>
  <si>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</si>
  <si>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</si>
  <si>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</si>
  <si>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</si>
  <si>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</si>
  <si>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</si>
  <si>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</si>
  <si>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</si>
  <si>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</si>
  <si>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</si>
  <si>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</si>
  <si>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</si>
  <si>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</si>
  <si>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</si>
  <si>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</si>
  <si>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</si>
  <si>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</si>
  <si>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</si>
  <si>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</si>
  <si>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</si>
  <si>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</si>
  <si>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</si>
  <si>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</si>
  <si>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</si>
  <si>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</si>
  <si>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</si>
  <si>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</si>
  <si>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</si>
  <si>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</si>
  <si>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</si>
  <si>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</si>
  <si>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</si>
  <si>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</si>
  <si>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</si>
  <si>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</si>
  <si>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</si>
  <si>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</si>
  <si>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</si>
  <si>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</si>
  <si>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</si>
  <si>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</si>
  <si>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</si>
  <si>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</si>
  <si>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</si>
  <si>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</si>
  <si>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</si>
  <si>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</si>
  <si>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</si>
  <si>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</si>
  <si>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</si>
  <si>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</si>
  <si>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</si>
  <si>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</si>
  <si>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</si>
  <si>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</si>
  <si>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</si>
  <si>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</si>
  <si>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</si>
  <si>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</si>
  <si>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</si>
  <si>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</si>
  <si>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</si>
  <si>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</si>
  <si>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</si>
  <si>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</si>
  <si>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</si>
  <si>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</si>
  <si>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</si>
  <si>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</si>
  <si>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</si>
  <si>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</si>
  <si>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</si>
  <si>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</si>
  <si>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</si>
  <si>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</si>
  <si>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</si>
  <si>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</si>
  <si>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</si>
  <si>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</si>
  <si>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</si>
  <si>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</si>
  <si>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</si>
  <si>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</si>
  <si>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</si>
  <si>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</si>
  <si>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</si>
  <si>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</si>
  <si>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</si>
  <si>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</si>
  <si>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</si>
  <si>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</si>
  <si>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</si>
  <si>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</si>
  <si>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</si>
  <si>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</si>
  <si>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</si>
  <si>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</si>
  <si>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</si>
  <si>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</si>
  <si>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</si>
  <si>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</si>
  <si>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</si>
  <si>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</si>
  <si>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</si>
  <si>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</si>
  <si>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</si>
  <si>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</si>
  <si>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</si>
  <si>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</si>
  <si>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</si>
  <si>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</si>
  <si>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</si>
  <si>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</si>
  <si>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</si>
  <si>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</si>
  <si>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</si>
  <si>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</si>
  <si>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</si>
  <si>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</si>
  <si>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</si>
  <si>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</si>
  <si>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</si>
  <si>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</si>
  <si>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</si>
  <si>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</si>
  <si>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</si>
  <si>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</si>
  <si>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</si>
  <si>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</si>
  <si>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</si>
  <si>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</si>
  <si>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</si>
  <si>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</si>
  <si>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</si>
  <si>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</si>
  <si>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</si>
  <si>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</si>
  <si>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</si>
  <si>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</si>
  <si>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</si>
  <si>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</si>
  <si>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</si>
  <si>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</si>
  <si>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</si>
  <si>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</si>
  <si>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</si>
  <si>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</si>
  <si>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</si>
  <si>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</si>
  <si>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</si>
  <si>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</si>
  <si>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</si>
  <si>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</si>
  <si>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</si>
  <si>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</si>
  <si>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</si>
  <si>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</si>
  <si>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</si>
  <si>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</si>
  <si>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</si>
  <si>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</si>
  <si>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</si>
  <si>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</si>
  <si>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</si>
  <si>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</si>
  <si>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</si>
  <si>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</si>
  <si>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</si>
  <si>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</si>
  <si>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</si>
  <si>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</si>
  <si>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</si>
  <si>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</si>
  <si>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</si>
  <si>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</si>
  <si>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</si>
  <si>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</si>
  <si>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</si>
  <si>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</si>
  <si>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</si>
  <si>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</si>
  <si>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</si>
  <si>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</si>
  <si>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</si>
  <si>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</si>
  <si>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</si>
  <si>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</si>
  <si>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</si>
  <si>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</si>
  <si>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</si>
  <si>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</si>
  <si>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</si>
  <si>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</si>
  <si>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</si>
  <si>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</si>
  <si>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</si>
  <si>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</si>
  <si>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</si>
  <si>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</si>
  <si>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</si>
  <si>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</si>
  <si>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</si>
  <si>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</si>
  <si>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</si>
  <si>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</si>
  <si>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</si>
  <si>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</si>
  <si>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</si>
  <si>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</si>
  <si>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</si>
  <si>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</si>
  <si>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</si>
  <si>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</si>
  <si>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</si>
  <si>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</si>
  <si>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</si>
  <si>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</si>
  <si>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</si>
  <si>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</si>
  <si>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</si>
  <si>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</si>
  <si>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</si>
  <si>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</si>
  <si>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</si>
  <si>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</si>
  <si>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</si>
  <si>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</si>
  <si>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</si>
  <si>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</si>
  <si>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</si>
  <si>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</si>
  <si>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</si>
  <si>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</si>
  <si>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</si>
  <si>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</si>
  <si>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</si>
  <si>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</si>
  <si>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</si>
  <si>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</si>
  <si>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</si>
  <si>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</si>
  <si>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</si>
  <si>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</si>
  <si>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</si>
  <si>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</si>
  <si>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</si>
  <si>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</si>
  <si>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</si>
  <si>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</si>
  <si>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</si>
  <si>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</si>
  <si>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</si>
  <si>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</si>
  <si>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</si>
  <si>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</si>
  <si>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</si>
  <si>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</si>
  <si>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</si>
  <si>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</si>
  <si>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</si>
  <si>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</si>
  <si>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</si>
  <si>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</si>
  <si>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</si>
  <si>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</si>
  <si>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</si>
  <si>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</si>
  <si>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</si>
  <si>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</si>
  <si>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</si>
  <si>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</si>
  <si>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</si>
  <si>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</si>
  <si>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</si>
  <si>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</si>
  <si>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</si>
  <si>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</si>
  <si>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</si>
  <si>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</si>
  <si>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</si>
  <si>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</si>
  <si>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</si>
  <si>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</si>
  <si>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</si>
  <si>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</si>
  <si>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</si>
  <si>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</si>
  <si>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</si>
  <si>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</si>
  <si>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</si>
  <si>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</si>
  <si>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</si>
  <si>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</si>
  <si>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</si>
  <si>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</si>
  <si>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</si>
  <si>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</si>
  <si>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</si>
  <si>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</si>
  <si>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</si>
  <si>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</si>
  <si>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</si>
  <si>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</si>
  <si>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</si>
  <si>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</si>
  <si>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</si>
  <si>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</si>
  <si>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</si>
  <si>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</si>
  <si>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</si>
  <si>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</si>
  <si>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</si>
  <si>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</si>
  <si>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</si>
  <si>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</si>
  <si>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</si>
  <si>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</si>
  <si>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</si>
  <si>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</si>
  <si>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</si>
  <si>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</si>
  <si>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</si>
  <si>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</si>
  <si>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</si>
  <si>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</si>
  <si>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</si>
  <si>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</si>
  <si>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</si>
  <si>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</si>
  <si>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</si>
  <si>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</si>
  <si>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</si>
  <si>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</si>
  <si>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</si>
  <si>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</si>
  <si>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</si>
  <si>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</si>
  <si>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</si>
  <si>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</si>
  <si>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</si>
  <si>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</si>
  <si>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</si>
  <si>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</si>
  <si>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</si>
  <si>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</si>
  <si>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</si>
  <si>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</si>
  <si>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</si>
  <si>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</si>
  <si>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</si>
  <si>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</si>
  <si>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</si>
  <si>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</si>
  <si>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</si>
  <si>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</si>
  <si>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</si>
  <si>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</si>
  <si>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</si>
  <si>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</si>
  <si>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</si>
  <si>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</si>
  <si>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</si>
  <si>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</si>
  <si>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</si>
  <si>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</si>
  <si>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</si>
  <si>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</si>
  <si>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</si>
  <si>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</si>
  <si>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</si>
  <si>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</si>
  <si>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</si>
  <si>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</si>
  <si>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</si>
  <si>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</si>
  <si>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</si>
  <si>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</si>
  <si>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</si>
  <si>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</si>
  <si>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</si>
  <si>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</si>
  <si>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</si>
  <si>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</si>
  <si>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</si>
  <si>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</si>
  <si>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</si>
  <si>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</si>
  <si>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</si>
  <si>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</si>
  <si>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</si>
  <si>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</si>
  <si>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</si>
  <si>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</si>
  <si>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</si>
  <si>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</si>
  <si>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</si>
  <si>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</si>
  <si>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</si>
  <si>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</si>
  <si>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</si>
  <si>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</si>
  <si>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</si>
  <si>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</si>
  <si>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</si>
  <si>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</si>
  <si>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</si>
  <si>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</si>
  <si>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</si>
  <si>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</si>
  <si>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</si>
  <si>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</si>
  <si>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</si>
  <si>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</si>
  <si>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</si>
  <si>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</si>
  <si>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</si>
  <si>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</si>
  <si>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</si>
  <si>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</si>
  <si>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</si>
  <si>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</si>
  <si>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</si>
  <si>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</si>
  <si>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</si>
  <si>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</si>
  <si>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</si>
  <si>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</si>
  <si>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</si>
  <si>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</si>
  <si>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</si>
  <si>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</si>
  <si>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</si>
  <si>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</si>
  <si>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</si>
  <si>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</si>
  <si>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</si>
  <si>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</si>
  <si>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</si>
  <si>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</si>
  <si>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</si>
  <si>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</si>
  <si>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</si>
  <si>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</si>
  <si>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</si>
  <si>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</si>
  <si>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</si>
  <si>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</si>
  <si>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</si>
  <si>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</si>
  <si>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</si>
  <si>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</si>
  <si>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</si>
  <si>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</si>
  <si>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</si>
  <si>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</si>
  <si>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</si>
  <si>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</si>
  <si>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</si>
  <si>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</si>
  <si>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</si>
  <si>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</si>
  <si>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</si>
  <si>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</si>
  <si>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</si>
  <si>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</si>
  <si>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</si>
  <si>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</si>
  <si>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</si>
  <si>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</si>
  <si>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</si>
  <si>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</si>
  <si>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</si>
  <si>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</si>
  <si>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</si>
  <si>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</si>
  <si>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</si>
  <si>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</si>
  <si>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</si>
  <si>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</si>
  <si>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</si>
  <si>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</si>
  <si>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</si>
  <si>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</si>
  <si>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</si>
  <si>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</si>
  <si>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</si>
  <si>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</si>
  <si>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</si>
  <si>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</si>
  <si>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</si>
  <si>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</si>
  <si>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</si>
  <si>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</si>
  <si>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</si>
  <si>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</si>
  <si>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</si>
  <si>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</si>
  <si>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</si>
  <si>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</si>
  <si>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</si>
  <si>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</si>
  <si>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</si>
  <si>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</si>
  <si>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</si>
  <si>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</si>
  <si>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</si>
  <si>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</si>
  <si>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</si>
  <si>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</si>
  <si>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</si>
  <si>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</si>
  <si>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</si>
  <si>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</si>
  <si>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</si>
  <si>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</si>
  <si>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</si>
  <si>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</si>
  <si>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</si>
  <si>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</si>
  <si>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</si>
  <si>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</si>
  <si>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</si>
  <si>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</si>
  <si>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</si>
  <si>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</si>
  <si>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</si>
  <si>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</si>
  <si>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</si>
  <si>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</si>
  <si>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</si>
  <si>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</si>
  <si>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</si>
  <si>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</si>
  <si>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</si>
  <si>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</si>
  <si>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</si>
  <si>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</si>
  <si>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</si>
  <si>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</si>
  <si>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</si>
  <si>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</si>
  <si>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</si>
  <si>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</si>
  <si>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</si>
  <si>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</si>
  <si>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</si>
  <si>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</si>
  <si>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</si>
  <si>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</si>
  <si>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</si>
  <si>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</si>
  <si>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</si>
  <si>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</si>
  <si>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</si>
  <si>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</si>
  <si>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</si>
  <si>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</si>
  <si>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</si>
  <si>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</si>
  <si>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</si>
  <si>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</si>
  <si>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</si>
  <si>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</si>
  <si>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</si>
  <si>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</si>
  <si>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</si>
  <si>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</si>
  <si>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</si>
  <si>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</si>
  <si>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</si>
  <si>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</si>
  <si>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</si>
  <si>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</si>
  <si>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</si>
  <si>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</si>
  <si>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</si>
  <si>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</si>
  <si>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</si>
  <si>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</si>
  <si>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</si>
  <si>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</si>
  <si>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</si>
  <si>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</si>
  <si>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</si>
  <si>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</si>
  <si>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</si>
  <si>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</si>
  <si>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</si>
  <si>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</si>
  <si>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</si>
  <si>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</si>
  <si>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</si>
  <si>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</si>
  <si>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</si>
  <si>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</si>
  <si>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</si>
  <si>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</si>
  <si>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</si>
  <si>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</si>
  <si>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</si>
  <si>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</si>
  <si>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</si>
  <si>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</si>
  <si>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</si>
  <si>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</si>
  <si>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</si>
  <si>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</si>
  <si>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</si>
  <si>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</si>
  <si>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</si>
  <si>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</si>
  <si>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</si>
  <si>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</si>
  <si>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</si>
  <si>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</si>
  <si>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</si>
  <si>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</si>
  <si>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</si>
  <si>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</si>
  <si>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</si>
  <si>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</si>
  <si>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</si>
  <si>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</si>
  <si>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</si>
  <si>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</si>
  <si>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</si>
  <si>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</si>
  <si>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</si>
  <si>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</si>
  <si>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</si>
  <si>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</si>
  <si>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</si>
  <si>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</si>
  <si>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</si>
  <si>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</si>
  <si>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</si>
  <si>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</si>
  <si>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</si>
  <si>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</si>
  <si>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</si>
  <si>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</si>
  <si>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</si>
  <si>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</si>
  <si>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</si>
  <si>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</si>
  <si>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</si>
  <si>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</si>
  <si>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</si>
  <si>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</si>
  <si>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</si>
  <si>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</si>
  <si>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</si>
  <si>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</si>
  <si>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</si>
  <si>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</si>
  <si>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</si>
  <si>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</si>
  <si>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</si>
  <si>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</si>
  <si>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</si>
  <si>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</si>
  <si>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</si>
  <si>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</si>
  <si>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</si>
  <si>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</si>
  <si>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</si>
  <si>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</si>
  <si>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</si>
  <si>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</si>
  <si>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</si>
  <si>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</si>
  <si>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</si>
  <si>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</si>
  <si>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</si>
  <si>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</si>
  <si>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</si>
  <si>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</si>
  <si>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</si>
  <si>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</si>
  <si>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</si>
  <si>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</si>
  <si>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</si>
  <si>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</si>
  <si>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</si>
  <si>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</si>
  <si>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</si>
  <si>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</si>
  <si>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</si>
  <si>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</si>
  <si>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</si>
  <si>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</si>
  <si>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</si>
  <si>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</si>
  <si>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</si>
  <si>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</si>
  <si>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</si>
  <si>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</si>
  <si>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</si>
  <si>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</si>
  <si>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</si>
  <si>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</si>
  <si>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</si>
  <si>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</si>
  <si>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</si>
  <si>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</si>
  <si>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</si>
  <si>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</si>
  <si>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</si>
  <si>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</si>
  <si>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</si>
  <si>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</si>
  <si>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</si>
  <si>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</si>
  <si>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</si>
  <si>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</si>
  <si>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</si>
  <si>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</si>
  <si>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</si>
  <si>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</si>
  <si>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</si>
  <si>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</si>
  <si>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</si>
  <si>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</si>
  <si>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</si>
  <si>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</si>
  <si>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</si>
  <si>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</si>
  <si>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</si>
  <si>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</si>
  <si>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</si>
  <si>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</si>
  <si>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</si>
  <si>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</si>
  <si>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</si>
  <si>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</si>
  <si>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</si>
  <si>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</si>
  <si>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</si>
  <si>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</si>
  <si>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</si>
  <si>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</si>
  <si>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</si>
  <si>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</si>
  <si>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</si>
  <si>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</si>
  <si>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</si>
  <si>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</si>
  <si>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</si>
  <si>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</si>
  <si>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</si>
  <si>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</si>
  <si>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</si>
  <si>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</si>
  <si>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</si>
  <si>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</si>
  <si>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</si>
  <si>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</si>
  <si>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</si>
  <si>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</si>
  <si>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</si>
  <si>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</si>
  <si>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</si>
  <si>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</si>
  <si>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</si>
  <si>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</si>
  <si>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</si>
  <si>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</si>
  <si>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</si>
  <si>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</si>
  <si>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</si>
  <si>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</si>
  <si>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</si>
  <si>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</si>
  <si>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</si>
  <si>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</si>
  <si>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</si>
  <si>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</si>
  <si>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</si>
  <si>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</si>
  <si>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</si>
  <si>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</si>
  <si>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</si>
  <si>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</si>
  <si>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</si>
  <si>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</si>
  <si>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</si>
  <si>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</si>
  <si>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</si>
  <si>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</si>
  <si>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</si>
  <si>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</si>
  <si>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</si>
  <si>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</si>
  <si>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</si>
  <si>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</si>
  <si>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</si>
  <si>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</si>
  <si>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</si>
  <si>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</si>
  <si>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</si>
  <si>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</si>
  <si>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</si>
  <si>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</si>
  <si>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</si>
  <si>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</si>
  <si>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</si>
  <si>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</si>
  <si>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</si>
  <si>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</si>
  <si>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</si>
  <si>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</si>
  <si>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</si>
  <si>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</si>
  <si>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</si>
  <si>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</si>
  <si>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</si>
  <si>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</si>
  <si>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</si>
  <si>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</si>
  <si>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</si>
  <si>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</si>
  <si>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</si>
  <si>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</si>
  <si>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</si>
  <si>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</si>
  <si>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</si>
  <si>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</si>
  <si>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</si>
  <si>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</si>
  <si>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</si>
  <si>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</si>
  <si>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</si>
  <si>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</si>
  <si>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</si>
  <si>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</si>
  <si>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</si>
  <si>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</si>
  <si>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</si>
  <si>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</si>
  <si>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</si>
  <si>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</si>
  <si>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</si>
  <si>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</si>
  <si>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</si>
  <si>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</si>
  <si>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</si>
  <si>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</si>
  <si>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</si>
  <si>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</si>
  <si>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</si>
  <si>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</si>
  <si>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</si>
  <si>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</si>
  <si>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</si>
  <si>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</si>
  <si>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</si>
  <si>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</si>
  <si>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</si>
  <si>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</si>
  <si>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</si>
  <si>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</si>
  <si>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</si>
  <si>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</si>
  <si>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</si>
  <si>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</si>
  <si>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</si>
  <si>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</si>
  <si>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</si>
  <si>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</si>
  <si>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</si>
  <si>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</si>
  <si>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</si>
  <si>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</si>
  <si>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</si>
  <si>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</si>
  <si>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</si>
  <si>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</si>
  <si>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</si>
  <si>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</si>
  <si>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</si>
  <si>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</si>
  <si>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</si>
  <si>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</si>
  <si>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</si>
  <si>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</si>
  <si>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</si>
  <si>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</si>
  <si>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</si>
  <si>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</si>
  <si>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</si>
  <si>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</si>
  <si>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</si>
  <si>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</si>
  <si>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</si>
  <si>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</si>
  <si>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</si>
  <si>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</si>
  <si>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</si>
  <si>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</si>
  <si>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</si>
  <si>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</si>
  <si>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</si>
  <si>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</si>
  <si>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</si>
  <si>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</si>
  <si>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</si>
  <si>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</si>
  <si>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</si>
  <si>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</si>
  <si>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</si>
  <si>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</si>
  <si>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</si>
  <si>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</si>
  <si>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</si>
  <si>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</si>
  <si>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</si>
  <si>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</si>
  <si>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</si>
  <si>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</si>
  <si>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</si>
  <si>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</si>
  <si>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</si>
  <si>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</si>
  <si>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</si>
  <si>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</si>
  <si>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</si>
  <si>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</si>
  <si>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</si>
  <si>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</si>
  <si>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</si>
  <si>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</si>
  <si>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</si>
  <si>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</si>
  <si>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</si>
  <si>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</si>
  <si>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</si>
  <si>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</si>
  <si>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</si>
  <si>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</si>
  <si>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</si>
  <si>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</si>
  <si>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</si>
  <si>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</si>
  <si>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</si>
  <si>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</si>
  <si>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</si>
  <si>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</si>
  <si>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</si>
  <si>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</si>
  <si>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</si>
  <si>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</si>
  <si>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</si>
  <si>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</si>
  <si>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</si>
  <si>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</si>
  <si>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</si>
  <si>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</si>
  <si>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</si>
  <si>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</si>
  <si>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</si>
  <si>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</si>
  <si>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</si>
  <si>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</si>
  <si>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</si>
  <si>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</si>
  <si>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</si>
  <si>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</si>
  <si>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</si>
  <si>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</si>
  <si>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</si>
  <si>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</si>
  <si>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</si>
  <si>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</si>
  <si>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</si>
  <si>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</si>
  <si>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</si>
  <si>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</si>
  <si>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</si>
  <si>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</si>
  <si>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</si>
  <si>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</si>
  <si>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</si>
  <si>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</si>
  <si>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</si>
  <si>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</si>
  <si>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</si>
  <si>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</si>
  <si>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</si>
  <si>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</si>
  <si>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</si>
  <si>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</si>
  <si>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</si>
  <si>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</si>
  <si>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</si>
  <si>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</si>
  <si>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</si>
  <si>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</si>
  <si>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</si>
  <si>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</si>
  <si>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</si>
  <si>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</si>
  <si>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</si>
  <si>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</si>
  <si>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</si>
  <si>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</si>
  <si>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</si>
  <si>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</si>
  <si>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</si>
  <si>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</si>
  <si>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</si>
  <si>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</si>
  <si>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</si>
  <si>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</si>
  <si>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</si>
  <si>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</si>
  <si>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</si>
  <si>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</si>
  <si>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</si>
  <si>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</si>
  <si>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</si>
  <si>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</si>
  <si>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</si>
  <si>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</si>
  <si>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</si>
  <si>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</si>
  <si>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</si>
  <si>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</si>
  <si>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</si>
  <si>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</si>
  <si>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</si>
  <si>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</si>
  <si>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</si>
  <si>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</si>
  <si>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</si>
  <si>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</si>
  <si>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</si>
  <si>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</si>
  <si>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</si>
  <si>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</si>
  <si>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</si>
  <si>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</si>
  <si>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</si>
  <si>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</si>
  <si>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</si>
  <si>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</si>
  <si>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</si>
  <si>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</si>
  <si>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</si>
  <si>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</si>
  <si>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</si>
  <si>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</si>
  <si>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</si>
  <si>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</si>
  <si>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</si>
  <si>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</si>
  <si>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</si>
  <si>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</si>
  <si>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</si>
  <si>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</si>
  <si>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</si>
  <si>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</si>
  <si>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</si>
  <si>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</si>
  <si>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</si>
  <si>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</si>
  <si>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</si>
  <si>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</si>
  <si>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</si>
  <si>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</si>
  <si>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</si>
  <si>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</si>
  <si>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</si>
  <si>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</si>
  <si>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</si>
  <si>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</si>
  <si>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</si>
  <si>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</si>
  <si>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</si>
  <si>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</si>
  <si>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</si>
  <si>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</si>
  <si>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</si>
  <si>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</si>
  <si>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</si>
  <si>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</si>
  <si>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</si>
  <si>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</si>
  <si>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</si>
  <si>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</si>
  <si>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</si>
  <si>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</si>
  <si>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</si>
  <si>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</si>
  <si>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</si>
  <si>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</si>
  <si>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</si>
  <si>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</si>
  <si>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</si>
  <si>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</si>
  <si>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</si>
  <si>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</si>
  <si>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</si>
  <si>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</si>
  <si>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</si>
  <si>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</si>
  <si>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</si>
  <si>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</si>
  <si>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</si>
  <si>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</si>
  <si>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</si>
  <si>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</si>
  <si>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</si>
  <si>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</si>
  <si>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</si>
  <si>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</si>
  <si>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</si>
  <si>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</si>
  <si>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</si>
  <si>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</si>
  <si>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</si>
  <si>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</si>
  <si>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</si>
  <si>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</si>
  <si>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</si>
  <si>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</si>
  <si>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</si>
  <si>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</si>
  <si>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</si>
  <si>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</si>
  <si>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</si>
  <si>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</si>
  <si>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</si>
  <si>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</si>
  <si>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</si>
  <si>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</si>
  <si>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</si>
  <si>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</si>
  <si>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</si>
  <si>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</si>
  <si>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</si>
  <si>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</si>
  <si>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</si>
  <si>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</si>
  <si>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</si>
  <si>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</si>
  <si>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</si>
  <si>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</si>
  <si>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</si>
  <si>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</si>
  <si>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</si>
  <si>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</si>
  <si>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</si>
  <si>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</si>
  <si>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</si>
  <si>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</si>
  <si>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</si>
  <si>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</si>
  <si>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</si>
  <si>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</si>
  <si>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</si>
  <si>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</si>
  <si>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</si>
  <si>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</si>
  <si>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</si>
  <si>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</si>
  <si>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</si>
  <si>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</si>
  <si>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</si>
  <si>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</si>
  <si>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</si>
  <si>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</si>
  <si>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</si>
  <si>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</si>
  <si>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</si>
  <si>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</si>
  <si>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</si>
  <si>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</si>
  <si>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</si>
  <si>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</si>
  <si>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</si>
  <si>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</si>
  <si>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</si>
  <si>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</si>
  <si>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</si>
  <si>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</si>
  <si>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</si>
  <si>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</si>
  <si>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</si>
  <si>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</si>
  <si>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</si>
  <si>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</si>
  <si>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</si>
  <si>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</si>
  <si>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</si>
  <si>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</si>
  <si>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</si>
  <si>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</si>
  <si>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</si>
  <si>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</si>
  <si>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</si>
  <si>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</si>
  <si>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</si>
  <si>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</si>
  <si>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</si>
  <si>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</si>
  <si>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</si>
  <si>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</si>
  <si>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</si>
  <si>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</si>
  <si>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</si>
  <si>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</si>
  <si>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</si>
  <si>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</si>
  <si>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</si>
  <si>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</si>
  <si>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</si>
  <si>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</si>
  <si>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</si>
  <si>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</si>
  <si>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</si>
  <si>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</si>
  <si>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</si>
  <si>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</si>
  <si>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</si>
  <si>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</si>
  <si>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</si>
  <si>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</si>
  <si>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</si>
  <si>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</si>
  <si>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</si>
  <si>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</si>
  <si>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</si>
  <si>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</si>
  <si>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</si>
  <si>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</si>
  <si>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</si>
  <si>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</si>
  <si>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</si>
  <si>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</si>
  <si>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</si>
  <si>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</si>
  <si>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</si>
  <si>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</si>
  <si>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</si>
  <si>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</si>
  <si>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</si>
  <si>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</si>
  <si>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</si>
  <si>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</si>
  <si>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</si>
  <si>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</si>
  <si>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</si>
  <si>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</si>
  <si>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</si>
  <si>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</si>
  <si>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</si>
  <si>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</si>
  <si>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</si>
  <si>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</si>
  <si>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</si>
  <si>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</si>
  <si>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</si>
  <si>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</si>
  <si>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</si>
  <si>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</si>
  <si>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</si>
  <si>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</si>
  <si>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</si>
  <si>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</si>
  <si>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</si>
  <si>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</si>
  <si>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</si>
  <si>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</si>
  <si>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</si>
  <si>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</si>
  <si>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</si>
  <si>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</si>
  <si>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</si>
  <si>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</si>
  <si>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</si>
  <si>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</si>
  <si>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</si>
  <si>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</si>
  <si>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</si>
  <si>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</si>
  <si>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</si>
  <si>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</si>
  <si>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</si>
  <si>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</si>
  <si>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</si>
  <si>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</si>
  <si>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</si>
  <si>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</si>
  <si>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</si>
  <si>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</si>
  <si>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</si>
  <si>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</si>
  <si>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</si>
  <si>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</si>
  <si>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</si>
  <si>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</si>
  <si>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</si>
  <si>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</si>
  <si>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</si>
  <si>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</si>
  <si>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</si>
  <si>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</si>
  <si>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</si>
  <si>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</si>
  <si>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</si>
  <si>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</si>
  <si>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</si>
  <si>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</si>
  <si>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</si>
  <si>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</si>
  <si>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</si>
  <si>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</si>
  <si>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</si>
  <si>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</si>
  <si>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</si>
  <si>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</si>
  <si>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</si>
  <si>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</si>
  <si>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</si>
  <si>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</si>
  <si>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</si>
  <si>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</si>
  <si>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</si>
  <si>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</si>
  <si>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</si>
  <si>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</si>
  <si>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</si>
  <si>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</si>
  <si>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</si>
  <si>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</si>
  <si>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</si>
  <si>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</si>
  <si>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</si>
  <si>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</si>
  <si>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</si>
  <si>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</si>
  <si>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</si>
  <si>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</si>
  <si>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</si>
  <si>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</si>
  <si>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</si>
  <si>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</si>
  <si>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</si>
  <si>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</si>
  <si>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</si>
  <si>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</si>
  <si>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</si>
  <si>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</si>
  <si>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</si>
  <si>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</si>
  <si>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</si>
  <si>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</si>
  <si>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</si>
  <si>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</si>
  <si>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</si>
  <si>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</si>
  <si>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</si>
  <si>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</si>
  <si>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</si>
  <si>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</si>
  <si>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</si>
  <si>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</si>
  <si>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</si>
  <si>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</si>
  <si>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</si>
  <si>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</si>
  <si>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</si>
  <si>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</si>
  <si>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</si>
  <si>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</si>
  <si>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</si>
  <si>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</si>
  <si>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</si>
  <si>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</si>
  <si>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</si>
  <si>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</si>
  <si>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</si>
  <si>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</si>
  <si>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</si>
  <si>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</si>
  <si>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</si>
  <si>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</si>
  <si>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</si>
  <si>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</si>
  <si>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</si>
  <si>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</si>
  <si>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</si>
  <si>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</si>
  <si>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</si>
  <si>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</si>
  <si>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</si>
  <si>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</si>
  <si>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</si>
  <si>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</si>
  <si>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</si>
  <si>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</si>
  <si>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</si>
  <si>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</si>
  <si>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</si>
  <si>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</si>
  <si>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</si>
  <si>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</si>
  <si>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</si>
  <si>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</si>
  <si>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</si>
  <si>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</si>
  <si>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</si>
  <si>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</si>
  <si>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</si>
  <si>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</si>
  <si>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</si>
  <si>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</si>
  <si>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</si>
  <si>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</si>
  <si>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</si>
  <si>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</si>
  <si>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</si>
  <si>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</si>
  <si>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</si>
  <si>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</si>
  <si>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</si>
  <si>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</si>
  <si>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</si>
  <si>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</si>
  <si>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</si>
  <si>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</si>
  <si>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</si>
  <si>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</si>
  <si>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</si>
  <si>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</si>
  <si>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</si>
  <si>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</si>
  <si>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</si>
  <si>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</si>
  <si>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</si>
  <si>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</si>
  <si>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</si>
  <si>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</si>
  <si>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</si>
  <si>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</si>
  <si>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</si>
  <si>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</si>
  <si>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</si>
  <si>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</si>
  <si>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</si>
  <si>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</si>
  <si>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</si>
  <si>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</si>
  <si>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</si>
  <si>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</si>
  <si>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</si>
  <si>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</si>
  <si>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</si>
  <si>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</si>
  <si>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</si>
  <si>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</si>
  <si>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</si>
  <si>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</si>
  <si>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</si>
  <si>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</si>
  <si>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</si>
  <si>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</si>
  <si>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</si>
  <si>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</si>
  <si>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</si>
  <si>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</si>
  <si>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</si>
  <si>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</si>
  <si>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</si>
  <si>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</si>
  <si>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</si>
  <si>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</si>
  <si>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</si>
  <si>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</si>
  <si>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</si>
  <si>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</si>
  <si>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</si>
  <si>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</si>
  <si>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</si>
  <si>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</si>
  <si>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</si>
  <si>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</si>
  <si>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</si>
  <si>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</si>
  <si>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</si>
  <si>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</si>
  <si>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</si>
  <si>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</si>
  <si>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</si>
  <si>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</si>
  <si>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</si>
  <si>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</si>
  <si>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</si>
  <si>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</si>
  <si>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</si>
  <si>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</si>
  <si>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</si>
  <si>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</si>
  <si>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</si>
  <si>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</si>
  <si>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</si>
  <si>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</si>
  <si>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</si>
  <si>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</si>
  <si>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</si>
  <si>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</si>
  <si>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</si>
  <si>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</si>
  <si>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</si>
  <si>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</si>
  <si>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</si>
  <si>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</si>
  <si>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</si>
  <si>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</si>
  <si>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</si>
  <si>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</si>
  <si>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</si>
  <si>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</si>
  <si>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</si>
  <si>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</si>
  <si>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</si>
  <si>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</si>
  <si>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</si>
  <si>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</si>
  <si>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</si>
  <si>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</si>
  <si>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</si>
  <si>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</si>
  <si>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</si>
  <si>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</si>
  <si>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</si>
  <si>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</si>
  <si>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</si>
  <si>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</si>
  <si>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</si>
  <si>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</si>
  <si>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</si>
  <si>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</si>
  <si>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</si>
  <si>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</si>
  <si>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</si>
  <si>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</si>
  <si>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</si>
  <si>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</si>
  <si>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</si>
  <si>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</si>
  <si>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</si>
  <si>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</si>
  <si>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</si>
  <si>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</si>
  <si>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</si>
  <si>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</si>
  <si>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</si>
  <si>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</si>
  <si>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</si>
  <si>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</si>
  <si>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</si>
  <si>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</si>
  <si>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</si>
  <si>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</si>
  <si>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</si>
  <si>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</si>
  <si>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</si>
  <si>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</si>
  <si>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</si>
  <si>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</si>
  <si>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</si>
  <si>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</si>
  <si>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</si>
  <si>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</si>
  <si>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</si>
  <si>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</si>
  <si>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</si>
  <si>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</si>
  <si>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</si>
  <si>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</si>
  <si>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</si>
  <si>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</si>
  <si>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</si>
  <si>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</si>
  <si>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</si>
  <si>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</si>
  <si>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</si>
  <si>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</si>
  <si>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</si>
  <si>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</si>
  <si>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</si>
  <si>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</si>
  <si>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</si>
  <si>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</si>
  <si>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</si>
  <si>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</si>
  <si>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</si>
  <si>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</si>
  <si>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</si>
  <si>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</si>
  <si>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</si>
  <si>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</si>
  <si>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</si>
  <si>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</si>
  <si>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</si>
  <si>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</si>
  <si>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</si>
  <si>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</si>
  <si>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</si>
  <si>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</si>
  <si>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</si>
  <si>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</si>
  <si>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</si>
  <si>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</si>
  <si>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</si>
  <si>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</si>
  <si>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</si>
  <si>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</si>
  <si>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</si>
  <si>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</si>
  <si>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</si>
  <si>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</si>
  <si>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</si>
  <si>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</si>
  <si>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</si>
  <si>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</si>
  <si>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</si>
  <si>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</si>
  <si>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</si>
  <si>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</si>
  <si>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</si>
  <si>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</si>
  <si>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</si>
  <si>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</si>
  <si>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</si>
  <si>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</si>
  <si>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</si>
  <si>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</si>
  <si>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</si>
  <si>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</si>
  <si>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</si>
  <si>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</si>
  <si>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</si>
  <si>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</si>
  <si>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</si>
  <si>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</si>
  <si>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</si>
  <si>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</si>
  <si>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</si>
  <si>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</si>
  <si>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</si>
  <si>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</si>
  <si>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</si>
  <si>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</si>
  <si>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</si>
  <si>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</si>
  <si>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</si>
  <si>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</si>
  <si>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</si>
  <si>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</si>
  <si>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</si>
  <si>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</si>
  <si>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</si>
  <si>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</si>
  <si>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</si>
  <si>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</si>
  <si>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</si>
  <si>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</si>
  <si>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</si>
  <si>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</si>
  <si>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</si>
  <si>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</si>
  <si>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</si>
  <si>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</si>
  <si>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</si>
  <si>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</si>
  <si>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</si>
  <si>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</si>
  <si>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</si>
  <si>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</si>
  <si>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</si>
  <si>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</si>
  <si>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</si>
  <si>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</si>
  <si>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</si>
  <si>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</si>
  <si>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</si>
  <si>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</si>
  <si>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</si>
  <si>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</si>
  <si>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</si>
  <si>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</si>
  <si>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</si>
  <si>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</si>
  <si>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</si>
  <si>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</si>
  <si>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</si>
  <si>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</si>
  <si>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</si>
  <si>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</si>
  <si>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</si>
  <si>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</si>
  <si>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</si>
  <si>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</si>
  <si>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</si>
  <si>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</si>
  <si>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</si>
  <si>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</si>
  <si>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</si>
  <si>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</si>
  <si>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</si>
  <si>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</si>
  <si>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</si>
  <si>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</si>
  <si>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</si>
  <si>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</si>
  <si>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</si>
  <si>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</si>
  <si>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</si>
  <si>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</si>
  <si>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</si>
  <si>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</si>
  <si>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</si>
  <si>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</si>
  <si>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</si>
  <si>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</si>
  <si>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</si>
  <si>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</si>
  <si>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</si>
  <si>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</si>
  <si>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</si>
  <si>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</si>
  <si>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</si>
  <si>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</si>
  <si>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</si>
  <si>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</si>
  <si>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</si>
  <si>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</si>
  <si>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</si>
  <si>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</si>
  <si>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</si>
  <si>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</si>
  <si>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</si>
  <si>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</si>
  <si>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</si>
  <si>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</si>
  <si>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</si>
  <si>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</si>
  <si>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</si>
  <si>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</si>
  <si>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</si>
  <si>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</si>
  <si>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</si>
  <si>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</si>
  <si>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</si>
  <si>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</si>
  <si>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</si>
  <si>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</si>
  <si>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</si>
  <si>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</si>
  <si>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</si>
  <si>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</si>
  <si>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</si>
  <si>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</si>
  <si>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</si>
  <si>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</si>
  <si>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</si>
  <si>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</si>
  <si>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</si>
  <si>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</si>
  <si>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</si>
  <si>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</si>
  <si>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</si>
  <si>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</si>
  <si>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</si>
  <si>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</si>
  <si>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</si>
  <si>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</si>
  <si>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</si>
  <si>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</si>
  <si>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</si>
  <si>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</si>
  <si>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</si>
  <si>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</si>
  <si>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</si>
  <si>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</si>
  <si>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</si>
  <si>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</si>
  <si>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</si>
  <si>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</si>
  <si>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</si>
  <si>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</si>
  <si>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</si>
  <si>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</si>
  <si>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</si>
  <si>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</si>
  <si>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</si>
  <si>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</si>
  <si>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</si>
  <si>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</si>
  <si>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</si>
  <si>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</si>
  <si>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</si>
  <si>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</si>
  <si>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</si>
  <si>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</si>
  <si>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</si>
  <si>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</si>
  <si>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</si>
  <si>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</si>
  <si>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</si>
  <si>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</si>
  <si>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</si>
  <si>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</si>
  <si>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</si>
  <si>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</si>
  <si>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</si>
  <si>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</si>
  <si>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</si>
  <si>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</si>
  <si>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</si>
  <si>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</si>
  <si>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</si>
  <si>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</si>
  <si>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</si>
  <si>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</si>
  <si>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</si>
  <si>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</si>
  <si>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</si>
  <si>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</si>
  <si>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</si>
  <si>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</si>
  <si>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</si>
  <si>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</si>
  <si>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</si>
  <si>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</si>
  <si>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</si>
  <si>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</si>
  <si>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</si>
  <si>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</si>
  <si>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</si>
  <si>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</si>
  <si>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</si>
  <si>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</si>
  <si>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</si>
  <si>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</si>
  <si>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</si>
  <si>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</si>
  <si>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</si>
  <si>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</si>
  <si>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</si>
  <si>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</si>
  <si>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</si>
  <si>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</si>
  <si>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</si>
  <si>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</si>
  <si>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</si>
  <si>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</si>
  <si>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</si>
  <si>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</si>
  <si>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</si>
  <si>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</si>
  <si>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</si>
  <si>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</si>
  <si>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</si>
  <si>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</si>
  <si>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</si>
  <si>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</si>
  <si>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</si>
  <si>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</si>
  <si>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</si>
  <si>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</si>
  <si>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</si>
  <si>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</si>
  <si>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</si>
  <si>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</si>
  <si>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</si>
  <si>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</si>
  <si>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</si>
  <si>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</si>
  <si>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</si>
  <si>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</si>
  <si>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</si>
  <si>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</si>
  <si>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</si>
  <si>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</si>
  <si>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</si>
  <si>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</si>
  <si>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</si>
  <si>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</si>
  <si>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</si>
  <si>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</si>
  <si>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</si>
  <si>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</si>
  <si>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</si>
  <si>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</si>
  <si>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</si>
  <si>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</si>
  <si>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</si>
  <si>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</si>
  <si>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</si>
  <si>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</si>
  <si>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</si>
  <si>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</si>
  <si>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</si>
  <si>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</si>
  <si>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</si>
  <si>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</si>
  <si>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</si>
  <si>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</si>
  <si>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</si>
  <si>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</si>
  <si>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</si>
  <si>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</si>
  <si>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</si>
  <si>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</si>
  <si>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</si>
  <si>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</si>
  <si>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</si>
  <si>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</si>
  <si>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</si>
  <si>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</si>
  <si>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</si>
  <si>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</si>
  <si>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</si>
  <si>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</si>
  <si>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</si>
  <si>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</si>
  <si>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</si>
  <si>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</si>
  <si>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</si>
  <si>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</si>
  <si>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</si>
  <si>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</si>
  <si>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</si>
  <si>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</si>
  <si>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</si>
  <si>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</si>
  <si>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</si>
  <si>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</si>
  <si>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</si>
  <si>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</si>
  <si>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</si>
  <si>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</si>
  <si>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</si>
  <si>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</si>
  <si>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</si>
  <si>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</si>
  <si>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</si>
  <si>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</si>
  <si>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</si>
  <si>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</si>
  <si>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</si>
  <si>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</si>
  <si>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</si>
  <si>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</si>
  <si>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</si>
  <si>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</si>
  <si>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</si>
  <si>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</si>
  <si>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</si>
  <si>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</si>
  <si>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</si>
  <si>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</si>
  <si>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</si>
  <si>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</si>
  <si>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</si>
  <si>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</si>
  <si>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</si>
  <si>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</si>
  <si>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</si>
  <si>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</si>
  <si>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</si>
  <si>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</si>
  <si>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</si>
  <si>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</si>
  <si>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</si>
  <si>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</si>
  <si>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</si>
  <si>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</si>
  <si>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</si>
  <si>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</si>
  <si>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</si>
  <si>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</si>
  <si>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</si>
  <si>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</si>
  <si>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</si>
  <si>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</si>
  <si>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</si>
  <si>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</si>
  <si>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</si>
  <si>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</si>
  <si>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</si>
  <si>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</si>
  <si>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</si>
  <si>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</si>
  <si>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</si>
  <si>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</si>
  <si>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</si>
  <si>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</si>
  <si>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</si>
  <si>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</si>
  <si>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</si>
  <si>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</si>
  <si>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</si>
  <si>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</si>
  <si>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</si>
  <si>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</si>
  <si>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</si>
  <si>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</si>
  <si>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</si>
  <si>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</si>
  <si>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</si>
  <si>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</si>
  <si>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</si>
  <si>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</si>
  <si>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</si>
  <si>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</si>
  <si>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</si>
  <si>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</si>
  <si>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</si>
  <si>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</si>
  <si>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</si>
  <si>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</si>
  <si>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</si>
  <si>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</si>
  <si>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</si>
  <si>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</si>
  <si>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</si>
  <si>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</si>
  <si>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</si>
  <si>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</si>
  <si>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</si>
  <si>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</si>
  <si>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</si>
  <si>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</si>
  <si>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</si>
  <si>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</si>
  <si>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</si>
  <si>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</si>
  <si>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</si>
  <si>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</si>
  <si>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</si>
  <si>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</si>
  <si>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</si>
  <si>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</si>
  <si>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</si>
  <si>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</si>
  <si>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</si>
  <si>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</si>
  <si>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</si>
  <si>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</si>
  <si>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</si>
  <si>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</si>
  <si>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</si>
  <si>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</si>
  <si>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</si>
  <si>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</si>
  <si>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</si>
  <si>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</si>
  <si>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</si>
  <si>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</si>
  <si>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</si>
  <si>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</si>
  <si>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</si>
  <si>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</si>
  <si>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</si>
  <si>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</si>
  <si>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</si>
  <si>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</si>
  <si>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</si>
  <si>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</si>
  <si>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</si>
  <si>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</si>
  <si>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</si>
  <si>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</si>
  <si>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</si>
  <si>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</si>
  <si>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</si>
  <si>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</si>
  <si>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</si>
  <si>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</si>
  <si>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</si>
  <si>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</si>
  <si>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</si>
  <si>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</si>
  <si>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</si>
  <si>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</si>
  <si>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</si>
  <si>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</si>
  <si>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</si>
  <si>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</si>
  <si>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</si>
  <si>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</si>
  <si>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</si>
  <si>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</si>
  <si>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</si>
  <si>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</si>
  <si>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</si>
  <si>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</si>
  <si>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</si>
  <si>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</si>
  <si>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</si>
  <si>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</si>
  <si>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</si>
  <si>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</si>
  <si>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</si>
  <si>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</si>
  <si>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</si>
  <si>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</si>
  <si>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</si>
  <si>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</si>
  <si>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</si>
  <si>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</si>
  <si>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</si>
  <si>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</si>
  <si>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</si>
  <si>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</si>
  <si>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</si>
  <si>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</si>
  <si>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</si>
  <si>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</si>
  <si>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</si>
  <si>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</si>
  <si>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</si>
  <si>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</si>
  <si>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</si>
  <si>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</si>
  <si>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</si>
  <si>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</si>
  <si>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</si>
  <si>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</si>
  <si>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</si>
  <si>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</si>
  <si>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</si>
  <si>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</si>
  <si>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</si>
  <si>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</si>
  <si>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</si>
  <si>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</si>
  <si>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</si>
  <si>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</si>
  <si>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</si>
  <si>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</si>
  <si>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</si>
  <si>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</si>
  <si>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</si>
  <si>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</si>
  <si>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</si>
  <si>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</si>
  <si>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</si>
  <si>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</si>
  <si>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</si>
  <si>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</si>
  <si>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</si>
  <si>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</si>
  <si>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</si>
  <si>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</si>
  <si>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</si>
  <si>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</si>
  <si>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</si>
  <si>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</si>
  <si>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</si>
  <si>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</si>
  <si>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</si>
  <si>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</si>
  <si>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</si>
  <si>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</si>
  <si>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</si>
  <si>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</si>
  <si>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</si>
  <si>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</si>
  <si>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</si>
  <si>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</si>
  <si>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</si>
  <si>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</si>
  <si>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</si>
  <si>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</si>
  <si>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</si>
  <si>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</si>
  <si>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</si>
  <si>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</si>
  <si>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</si>
  <si>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</si>
  <si>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</si>
  <si>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</si>
  <si>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</si>
  <si>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</si>
  <si>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</si>
  <si>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</si>
  <si>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</si>
  <si>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</si>
  <si>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</si>
  <si>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</si>
  <si>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</si>
  <si>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</si>
  <si>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</si>
  <si>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</si>
  <si>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</si>
  <si>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</si>
  <si>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</si>
  <si>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</si>
  <si>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</si>
  <si>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</si>
  <si>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</si>
  <si>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</si>
  <si>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</si>
  <si>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</si>
  <si>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</si>
  <si>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</si>
  <si>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</si>
  <si>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</si>
  <si>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</si>
  <si>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</si>
  <si>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</si>
  <si>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</si>
  <si>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</si>
  <si>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</si>
  <si>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</si>
  <si>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</si>
  <si>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</si>
  <si>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</si>
  <si>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</si>
  <si>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</si>
  <si>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</si>
  <si>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</si>
  <si>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</si>
  <si>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</si>
  <si>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</si>
  <si>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</si>
  <si>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</si>
  <si>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</si>
  <si>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</si>
  <si>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</si>
  <si>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</si>
  <si>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</si>
  <si>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</si>
  <si>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</si>
  <si>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</si>
  <si>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</si>
  <si>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</si>
  <si>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</si>
  <si>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</si>
  <si>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</si>
  <si>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</si>
  <si>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</si>
  <si>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</si>
  <si>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</si>
  <si>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</si>
  <si>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</si>
  <si>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</si>
  <si>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</si>
  <si>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</si>
  <si>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</si>
  <si>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</si>
  <si>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</si>
  <si>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</si>
  <si>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</si>
  <si>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</si>
  <si>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</si>
  <si>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</si>
  <si>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</si>
  <si>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</si>
  <si>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</si>
  <si>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</si>
  <si>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</si>
  <si>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</si>
  <si>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</si>
  <si>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</si>
  <si>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</si>
  <si>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</si>
  <si>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</si>
  <si>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</si>
  <si>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</si>
  <si>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</si>
  <si>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</si>
  <si>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</si>
  <si>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</si>
  <si>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</si>
  <si>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</si>
  <si>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</si>
  <si>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</si>
  <si>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</si>
  <si>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</si>
  <si>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</si>
  <si>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</si>
  <si>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</si>
  <si>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</si>
  <si>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</si>
  <si>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</si>
  <si>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</si>
  <si>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</si>
  <si>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</si>
  <si>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</si>
  <si>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</si>
  <si>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</si>
  <si>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</si>
  <si>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</si>
  <si>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</si>
  <si>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</si>
  <si>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</si>
  <si>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</si>
  <si>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</si>
  <si>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</si>
  <si>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</si>
  <si>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</si>
  <si>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</si>
  <si>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</si>
  <si>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</si>
  <si>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</si>
  <si>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</si>
  <si>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</si>
  <si>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</si>
  <si>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</si>
  <si>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</si>
  <si>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</si>
  <si>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</si>
  <si>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</si>
  <si>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</si>
  <si>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</si>
  <si>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</si>
  <si>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</si>
  <si>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</si>
  <si>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</si>
  <si>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</si>
  <si>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</si>
  <si>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</si>
  <si>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</si>
  <si>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</si>
  <si>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</si>
  <si>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</si>
  <si>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</si>
  <si>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</si>
  <si>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</si>
  <si>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</si>
  <si>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</si>
  <si>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</si>
  <si>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</si>
  <si>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</si>
  <si>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</si>
  <si>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</si>
  <si>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</si>
  <si>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</si>
  <si>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</si>
  <si>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</si>
  <si>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</si>
  <si>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</si>
  <si>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</si>
  <si>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</si>
  <si>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</si>
  <si>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</si>
  <si>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</si>
  <si>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</si>
  <si>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</si>
  <si>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</si>
  <si>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</si>
  <si>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</si>
  <si>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</si>
  <si>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</si>
  <si>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</si>
  <si>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</si>
  <si>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</si>
  <si>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</si>
  <si>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</si>
  <si>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</si>
  <si>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</si>
  <si>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</si>
  <si>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</si>
  <si>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</si>
  <si>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</si>
  <si>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</si>
  <si>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</si>
  <si>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</si>
  <si>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</si>
  <si>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</si>
  <si>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</si>
  <si>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</si>
  <si>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</si>
  <si>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</si>
  <si>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</si>
  <si>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</si>
  <si>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</si>
  <si>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</si>
  <si>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</si>
  <si>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</si>
  <si>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</si>
  <si>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</si>
  <si>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</si>
  <si>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</si>
  <si>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</si>
  <si>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</si>
  <si>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</si>
  <si>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</si>
  <si>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</si>
  <si>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</si>
  <si>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</si>
  <si>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</si>
  <si>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</si>
  <si>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</si>
  <si>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</si>
  <si>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</si>
  <si>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</si>
  <si>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</si>
  <si>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</si>
  <si>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</si>
  <si>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</si>
  <si>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</si>
  <si>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</si>
  <si>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</si>
  <si>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</si>
  <si>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</si>
  <si>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</si>
  <si>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</si>
  <si>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</si>
  <si>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</si>
  <si>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</si>
  <si>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</si>
  <si>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</si>
  <si>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</si>
  <si>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</si>
  <si>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</si>
  <si>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</si>
  <si>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</si>
  <si>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</si>
  <si>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</si>
  <si>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</si>
  <si>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</si>
  <si>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</si>
  <si>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</si>
  <si>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</si>
  <si>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</si>
  <si>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</si>
  <si>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</si>
  <si>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</si>
  <si>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</si>
  <si>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</si>
  <si>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</si>
  <si>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</si>
  <si>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</si>
  <si>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</si>
  <si>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</si>
  <si>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</si>
  <si>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</si>
  <si>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</si>
  <si>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</si>
  <si>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</si>
  <si>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</si>
  <si>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</si>
  <si>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</si>
  <si>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</si>
  <si>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</si>
  <si>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</si>
  <si>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</si>
  <si>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</si>
  <si>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</si>
  <si>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</si>
  <si>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</si>
  <si>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</si>
  <si>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</si>
  <si>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</si>
  <si>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</si>
  <si>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</si>
  <si>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</si>
  <si>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</si>
  <si>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</si>
  <si>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</si>
  <si>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</si>
  <si>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</si>
  <si>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</si>
  <si>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</si>
  <si>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</si>
  <si>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</si>
  <si>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</si>
  <si>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</si>
  <si>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</si>
  <si>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</si>
  <si>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</si>
  <si>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</si>
  <si>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</si>
  <si>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</si>
  <si>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</si>
  <si>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</si>
  <si>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</si>
  <si>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</si>
  <si>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</si>
  <si>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</si>
  <si>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</si>
  <si>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</si>
  <si>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</si>
  <si>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</si>
  <si>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</si>
  <si>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</si>
  <si>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</si>
  <si>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</si>
  <si>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</si>
  <si>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</si>
  <si>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</si>
  <si>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</si>
  <si>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</si>
  <si>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</si>
  <si>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</si>
  <si>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</si>
  <si>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</si>
  <si>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</si>
  <si>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</si>
  <si>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</si>
  <si>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</si>
  <si>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</si>
  <si>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</si>
  <si>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</si>
  <si>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</si>
  <si>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</si>
  <si>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</si>
  <si>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</si>
  <si>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</si>
  <si>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</si>
  <si>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</si>
  <si>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</si>
  <si>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</si>
  <si>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</si>
  <si>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</si>
  <si>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</si>
  <si>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</si>
  <si>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</si>
  <si>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</si>
  <si>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</si>
  <si>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</si>
  <si>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</si>
  <si>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</si>
  <si>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</si>
  <si>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</si>
  <si>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</si>
  <si>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</si>
  <si>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</si>
  <si>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</si>
  <si>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</si>
  <si>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</si>
  <si>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</si>
  <si>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</si>
  <si>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</si>
  <si>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</si>
  <si>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</si>
  <si>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</si>
  <si>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</si>
  <si>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</si>
  <si>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</si>
  <si>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</si>
  <si>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</si>
  <si>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</si>
  <si>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</si>
  <si>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</si>
  <si>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</si>
  <si>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</si>
  <si>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</si>
  <si>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</si>
  <si>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</si>
  <si>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</si>
  <si>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</si>
  <si>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</si>
  <si>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</si>
  <si>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</si>
  <si>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</si>
  <si>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</si>
  <si>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</si>
  <si>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</si>
  <si>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</si>
  <si>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</si>
  <si>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</si>
  <si>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</si>
  <si>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</si>
  <si>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</si>
  <si>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</si>
  <si>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</si>
  <si>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</si>
  <si>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</si>
  <si>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</si>
  <si>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</si>
  <si>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</si>
  <si>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</si>
  <si>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</si>
  <si>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</si>
  <si>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</si>
  <si>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</si>
  <si>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</si>
  <si>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</si>
  <si>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</si>
  <si>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</si>
  <si>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</si>
  <si>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</si>
  <si>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</si>
  <si>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</si>
  <si>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</si>
  <si>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</si>
  <si>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</si>
  <si>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</si>
  <si>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</si>
  <si>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</si>
  <si>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</si>
  <si>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</si>
  <si>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</si>
  <si>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</si>
  <si>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</si>
  <si>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</si>
  <si>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</si>
  <si>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</si>
  <si>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</si>
  <si>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</si>
  <si>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</si>
  <si>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</si>
  <si>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</si>
  <si>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</si>
  <si>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</si>
  <si>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</si>
  <si>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</si>
  <si>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</si>
  <si>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</si>
  <si>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</si>
  <si>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</si>
  <si>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</si>
  <si>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</si>
  <si>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</si>
  <si>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</si>
  <si>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</si>
  <si>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</si>
  <si>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</si>
  <si>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</si>
  <si>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</si>
  <si>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</si>
  <si>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</si>
  <si>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</si>
  <si>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</si>
  <si>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</si>
  <si>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</si>
  <si>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</si>
  <si>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</si>
  <si>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</si>
  <si>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</si>
  <si>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</si>
  <si>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</si>
  <si>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</si>
  <si>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</si>
  <si>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</si>
  <si>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</si>
  <si>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</si>
  <si>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</si>
  <si>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</si>
  <si>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</si>
  <si>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</si>
  <si>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</si>
  <si>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</si>
  <si>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</si>
  <si>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</si>
  <si>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</si>
  <si>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</si>
  <si>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</si>
  <si>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</si>
  <si>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</si>
  <si>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</si>
  <si>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</si>
  <si>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</si>
  <si>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</si>
  <si>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</si>
  <si>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</si>
  <si>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</si>
  <si>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</si>
  <si>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</si>
  <si>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</si>
  <si>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</si>
  <si>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</si>
  <si>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</si>
  <si>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</si>
  <si>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</si>
  <si>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</si>
  <si>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</si>
  <si>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</si>
  <si>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</si>
  <si>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</si>
  <si>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</si>
  <si>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</si>
  <si>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</si>
  <si>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</si>
  <si>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</si>
  <si>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</si>
  <si>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</si>
  <si>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</si>
  <si>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</si>
  <si>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</si>
  <si>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</si>
  <si>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</si>
  <si>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</si>
  <si>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</si>
  <si>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</si>
  <si>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</si>
  <si>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</si>
  <si>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</si>
  <si>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</si>
  <si>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</si>
  <si>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</si>
  <si>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</si>
  <si>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</si>
  <si>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</si>
  <si>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</si>
  <si>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</si>
  <si>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</si>
  <si>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</si>
  <si>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</si>
  <si>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</si>
  <si>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</si>
  <si>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</si>
  <si>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</si>
  <si>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</si>
  <si>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</si>
  <si>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</si>
  <si>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</si>
  <si>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</si>
  <si>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</si>
  <si>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</si>
  <si>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</si>
  <si>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</si>
  <si>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</si>
  <si>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</si>
  <si>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</si>
  <si>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</si>
  <si>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</si>
  <si>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</si>
  <si>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</si>
  <si>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</si>
  <si>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</si>
  <si>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</si>
  <si>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</si>
  <si>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</si>
  <si>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</si>
  <si>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</si>
  <si>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</si>
  <si>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</si>
  <si>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</si>
  <si>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</si>
  <si>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</si>
  <si>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</si>
  <si>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</si>
  <si>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</si>
  <si>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</si>
  <si>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</si>
  <si>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</si>
  <si>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</si>
  <si>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</si>
  <si>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</si>
  <si>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</si>
  <si>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</si>
  <si>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</si>
  <si>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</si>
  <si>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</si>
  <si>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</si>
  <si>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</si>
  <si>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</si>
  <si>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</si>
  <si>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</si>
  <si>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</si>
  <si>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</si>
  <si>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</si>
  <si>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</si>
  <si>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</si>
  <si>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</si>
  <si>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</si>
  <si>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</si>
  <si>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</si>
  <si>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</si>
  <si>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</si>
  <si>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</si>
  <si>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</si>
  <si>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</si>
  <si>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</si>
  <si>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</si>
  <si>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</si>
  <si>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</si>
  <si>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</si>
  <si>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</si>
  <si>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</si>
  <si>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</si>
  <si>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</si>
  <si>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</si>
  <si>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</si>
  <si>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</si>
  <si>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</si>
  <si>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</si>
  <si>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</si>
  <si>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</si>
  <si>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</si>
  <si>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</si>
  <si>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</si>
  <si>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</si>
  <si>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</si>
  <si>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</si>
  <si>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</si>
  <si>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</si>
  <si>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</si>
  <si>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</si>
  <si>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</si>
  <si>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</si>
  <si>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</si>
  <si>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</si>
  <si>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</si>
  <si>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</si>
  <si>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</si>
  <si>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</si>
  <si>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</si>
  <si>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</si>
  <si>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</si>
  <si>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</si>
  <si>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</si>
  <si>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</si>
  <si>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</si>
  <si>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</si>
  <si>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</si>
  <si>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</si>
  <si>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</si>
  <si>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</si>
  <si>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</si>
  <si>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</si>
  <si>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</si>
  <si>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</si>
  <si>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</si>
  <si>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</si>
  <si>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</si>
  <si>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</si>
  <si>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</si>
  <si>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</si>
  <si>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</si>
  <si>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</si>
  <si>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</si>
  <si>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</si>
  <si>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</si>
  <si>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</si>
  <si>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</si>
  <si>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</si>
  <si>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</si>
  <si>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</si>
  <si>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</si>
  <si>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</si>
  <si>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</si>
  <si>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</si>
  <si>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</si>
  <si>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</si>
  <si>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</si>
  <si>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</si>
  <si>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</si>
  <si>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</si>
  <si>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</si>
  <si>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</si>
  <si>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</si>
  <si>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</si>
  <si>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</si>
  <si>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</si>
  <si>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</si>
  <si>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</si>
  <si>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</si>
  <si>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</si>
  <si>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</si>
  <si>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</si>
  <si>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</si>
  <si>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</si>
  <si>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</si>
  <si>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</si>
  <si>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</si>
  <si>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</si>
  <si>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</si>
  <si>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</si>
  <si>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</si>
  <si>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</si>
  <si>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</si>
  <si>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</si>
  <si>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</si>
  <si>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</si>
  <si>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</si>
  <si>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</si>
  <si>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</si>
  <si>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</si>
  <si>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</si>
  <si>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</si>
  <si>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</si>
  <si>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</si>
  <si>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</si>
  <si>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</si>
  <si>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</si>
  <si>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</si>
  <si>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</si>
  <si>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</si>
  <si>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</si>
  <si>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</si>
  <si>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</si>
  <si>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</si>
  <si>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</si>
  <si>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</si>
  <si>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</si>
  <si>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</si>
  <si>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</si>
  <si>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</si>
  <si>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</si>
  <si>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</si>
  <si>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</si>
  <si>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</si>
  <si>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</si>
  <si>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</si>
  <si>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</si>
  <si>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</si>
  <si>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</si>
  <si>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</si>
  <si>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</si>
  <si>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</si>
  <si>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</si>
  <si>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</si>
  <si>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</si>
  <si>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</si>
  <si>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</si>
  <si>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</si>
  <si>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</si>
  <si>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</si>
  <si>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</si>
  <si>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</si>
  <si>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</si>
  <si>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</si>
  <si>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</si>
  <si>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</si>
  <si>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</si>
  <si>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</si>
  <si>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</si>
  <si>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</si>
  <si>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</si>
  <si>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</si>
  <si>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</si>
  <si>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</si>
  <si>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</si>
  <si>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</si>
  <si>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</si>
  <si>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</si>
  <si>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</si>
  <si>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</si>
  <si>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</si>
  <si>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</si>
  <si>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</si>
  <si>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</si>
  <si>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</si>
  <si>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</si>
  <si>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</si>
  <si>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</si>
  <si>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</si>
  <si>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</si>
  <si>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</si>
  <si>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</si>
  <si>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</si>
  <si>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</si>
  <si>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</si>
  <si>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</si>
  <si>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</si>
  <si>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</si>
  <si>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</si>
  <si>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</si>
  <si>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</si>
  <si>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</si>
  <si>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</si>
  <si>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</si>
  <si>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</si>
  <si>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</si>
  <si>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</si>
  <si>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</si>
  <si>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</si>
  <si>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</si>
  <si>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</si>
  <si>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</si>
  <si>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</si>
  <si>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</si>
  <si>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</si>
  <si>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</si>
  <si>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</si>
  <si>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</si>
  <si>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</si>
  <si>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</si>
  <si>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</si>
  <si>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</si>
  <si>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</si>
  <si>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</si>
  <si>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</si>
  <si>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</si>
  <si>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</si>
  <si>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</si>
  <si>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</si>
  <si>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</si>
  <si>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</si>
  <si>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</si>
  <si>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</si>
  <si>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</si>
  <si>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</si>
  <si>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</si>
  <si>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</si>
  <si>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</si>
  <si>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</si>
  <si>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</si>
  <si>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</si>
  <si>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</si>
  <si>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</si>
  <si>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</si>
  <si>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</si>
  <si>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</si>
  <si>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</si>
  <si>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</si>
  <si>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</si>
  <si>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</si>
  <si>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</si>
  <si>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</si>
  <si>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</si>
  <si>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</si>
  <si>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</si>
  <si>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</si>
  <si>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</si>
  <si>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</si>
  <si>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</si>
  <si>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</si>
  <si>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</si>
  <si>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</si>
  <si>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</si>
  <si>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</si>
  <si>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</si>
  <si>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</si>
  <si>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</si>
  <si>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</si>
  <si>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</si>
  <si>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</si>
  <si>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</si>
  <si>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</si>
  <si>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</si>
  <si>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</si>
  <si>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</si>
  <si>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</si>
  <si>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</si>
  <si>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</si>
  <si>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</si>
  <si>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</si>
  <si>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</si>
  <si>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</si>
  <si>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</si>
  <si>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</si>
  <si>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</si>
  <si>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</si>
  <si>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</si>
  <si>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</si>
  <si>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</si>
  <si>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</si>
  <si>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</si>
  <si>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</si>
  <si>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</si>
  <si>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</si>
  <si>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</si>
  <si>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</si>
  <si>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</si>
  <si>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</si>
  <si>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</si>
  <si>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</si>
  <si>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</si>
  <si>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</si>
  <si>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</si>
  <si>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</si>
  <si>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</si>
  <si>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</si>
  <si>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</si>
  <si>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</si>
  <si>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</si>
  <si>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</si>
  <si>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</si>
  <si>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</si>
  <si>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</si>
  <si>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</si>
  <si>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</si>
  <si>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</si>
  <si>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</si>
  <si>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</si>
  <si>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</si>
  <si>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</si>
  <si>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</si>
  <si>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</si>
  <si>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</si>
  <si>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</si>
  <si>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</si>
  <si>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</si>
  <si>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</si>
  <si>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</si>
  <si>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</si>
  <si>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</si>
  <si>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</si>
  <si>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</si>
  <si>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</si>
  <si>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</si>
  <si>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</si>
  <si>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</si>
  <si>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</si>
  <si>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</si>
  <si>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</si>
  <si>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</si>
  <si>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</si>
  <si>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</si>
  <si>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</si>
  <si>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</si>
  <si>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</si>
  <si>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</si>
  <si>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</si>
  <si>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</si>
  <si>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</si>
  <si>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</si>
  <si>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</si>
  <si>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</si>
  <si>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</si>
  <si>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</si>
  <si>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</si>
  <si>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</si>
  <si>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</si>
  <si>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</si>
  <si>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</si>
  <si>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</si>
  <si>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</si>
  <si>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</si>
  <si>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</si>
  <si>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</si>
  <si>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</si>
  <si>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</si>
  <si>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</si>
  <si>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</si>
  <si>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</si>
  <si>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</si>
  <si>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</si>
  <si>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</si>
  <si>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</si>
  <si>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</si>
  <si>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</si>
  <si>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</si>
  <si>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</si>
  <si>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</si>
  <si>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</si>
  <si>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</si>
  <si>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</si>
  <si>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</si>
  <si>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</si>
  <si>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</si>
  <si>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</si>
  <si>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</si>
  <si>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</si>
  <si>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</si>
  <si>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</si>
  <si>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</si>
  <si>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</si>
  <si>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</si>
  <si>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</si>
  <si>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</si>
  <si>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</si>
  <si>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</si>
  <si>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</si>
  <si>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</si>
  <si>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</si>
  <si>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</si>
  <si>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</si>
  <si>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</si>
  <si>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</si>
  <si>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</si>
  <si>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</si>
  <si>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</si>
  <si>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</si>
  <si>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</si>
  <si>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</si>
  <si>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</si>
  <si>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</si>
  <si>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</si>
  <si>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</si>
  <si>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</si>
  <si>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</si>
  <si>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</si>
  <si>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</si>
  <si>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</si>
  <si>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</si>
  <si>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</si>
  <si>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</si>
  <si>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</si>
  <si>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</si>
  <si>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</si>
  <si>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</si>
  <si>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</si>
  <si>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</si>
  <si>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</si>
  <si>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</si>
  <si>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</si>
  <si>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</si>
  <si>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</si>
  <si>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</si>
  <si>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</si>
  <si>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</si>
  <si>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</si>
  <si>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</si>
  <si>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</si>
  <si>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</si>
  <si>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</si>
  <si>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</si>
  <si>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</si>
  <si>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</si>
  <si>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</si>
  <si>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</si>
  <si>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</si>
  <si>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</si>
  <si>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</si>
  <si>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</si>
  <si>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</si>
  <si>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</si>
  <si>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</si>
  <si>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</si>
  <si>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</si>
  <si>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</si>
  <si>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</si>
  <si>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</si>
  <si>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</si>
  <si>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</si>
  <si>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</si>
  <si>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</si>
  <si>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</si>
  <si>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</si>
  <si>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</si>
  <si>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</si>
  <si>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</si>
  <si>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</si>
  <si>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</si>
  <si>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</si>
  <si>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</si>
  <si>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</si>
  <si>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</si>
  <si>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</si>
  <si>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</si>
  <si>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</si>
  <si>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</si>
  <si>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</si>
  <si>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</si>
  <si>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</si>
  <si>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</si>
  <si>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</si>
  <si>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</si>
  <si>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</si>
  <si>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</si>
  <si>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</si>
  <si>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</si>
  <si>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</si>
  <si>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</si>
  <si>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</si>
  <si>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</si>
  <si>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</si>
  <si>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</si>
  <si>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</si>
  <si>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</si>
  <si>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</si>
  <si>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</si>
  <si>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</si>
  <si>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</si>
  <si>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</si>
  <si>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</si>
  <si>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</si>
  <si>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</si>
  <si>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</si>
  <si>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</si>
  <si>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</si>
  <si>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</si>
  <si>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</si>
  <si>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</si>
  <si>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</si>
  <si>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</si>
  <si>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</si>
  <si>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</si>
  <si>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</si>
  <si>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</si>
  <si>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</si>
  <si>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</si>
  <si>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</si>
  <si>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</si>
  <si>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</si>
  <si>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</si>
  <si>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</si>
  <si>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</si>
  <si>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</si>
  <si>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</si>
  <si>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</si>
  <si>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</si>
  <si>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</si>
  <si>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</si>
  <si>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</si>
  <si>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</si>
  <si>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</si>
  <si>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</si>
  <si>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</si>
  <si>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</si>
  <si>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</si>
  <si>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</si>
  <si>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</si>
  <si>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</si>
  <si>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</si>
  <si>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</si>
  <si>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</si>
  <si>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</si>
  <si>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</si>
  <si>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</si>
  <si>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</si>
  <si>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</si>
  <si>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</si>
  <si>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</si>
  <si>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</si>
  <si>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</si>
  <si>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</si>
  <si>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</si>
  <si>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</si>
  <si>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</si>
  <si>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</si>
  <si>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</si>
  <si>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</si>
  <si>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</si>
  <si>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</si>
  <si>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</si>
  <si>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</si>
  <si>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</si>
  <si>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</si>
  <si>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</si>
  <si>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</si>
  <si>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</si>
  <si>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</si>
  <si>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</si>
  <si>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</si>
  <si>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</si>
  <si>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</si>
  <si>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</si>
  <si>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</si>
  <si>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</si>
  <si>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</si>
  <si>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</si>
  <si>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</si>
  <si>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</si>
  <si>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</si>
  <si>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</si>
  <si>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</si>
  <si>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</si>
  <si>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</si>
  <si>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</si>
  <si>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</si>
  <si>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</si>
  <si>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</si>
  <si>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</si>
  <si>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</si>
  <si>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</si>
  <si>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</si>
  <si>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</si>
  <si>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</si>
  <si>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</si>
  <si>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</si>
  <si>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</si>
  <si>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</si>
  <si>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</si>
  <si>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</si>
  <si>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</si>
  <si>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</si>
  <si>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</si>
  <si>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</si>
  <si>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</si>
  <si>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</si>
  <si>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</si>
  <si>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</si>
  <si>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</si>
  <si>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</si>
  <si>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</si>
  <si>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</si>
  <si>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</si>
  <si>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</si>
  <si>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</si>
  <si>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</si>
  <si>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</si>
  <si>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</si>
  <si>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</si>
  <si>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</si>
  <si>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</si>
  <si>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</si>
  <si>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</si>
  <si>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</si>
  <si>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</si>
  <si>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</si>
  <si>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</si>
  <si>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</si>
  <si>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</si>
  <si>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</si>
  <si>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</si>
  <si>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</si>
  <si>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</si>
  <si>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</si>
  <si>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</si>
  <si>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</si>
  <si>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</si>
  <si>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</si>
  <si>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</si>
  <si>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</si>
  <si>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</si>
  <si>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</si>
  <si>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</si>
  <si>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</si>
  <si>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</si>
  <si>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</si>
  <si>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</si>
  <si>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</si>
  <si>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</si>
  <si>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</si>
  <si>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</si>
  <si>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</si>
  <si>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</si>
  <si>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</si>
  <si>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</si>
  <si>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</si>
  <si>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</si>
  <si>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</si>
  <si>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</si>
  <si>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</si>
  <si>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</si>
  <si>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</si>
  <si>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</si>
  <si>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</si>
  <si>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</si>
  <si>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</si>
  <si>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</si>
  <si>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</si>
  <si>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</si>
  <si>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</si>
  <si>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</si>
  <si>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</si>
  <si>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</si>
  <si>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</si>
  <si>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</si>
  <si>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</si>
  <si>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</si>
  <si>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</si>
  <si>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</si>
  <si>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</si>
  <si>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</si>
  <si>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</si>
  <si>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</si>
  <si>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</si>
  <si>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</si>
  <si>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</si>
  <si>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</si>
  <si>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</si>
  <si>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</si>
  <si>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</si>
  <si>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</si>
  <si>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</si>
  <si>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</si>
  <si>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</si>
  <si>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</si>
  <si>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</si>
  <si>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</si>
  <si>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</si>
  <si>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</si>
  <si>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</si>
  <si>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</si>
  <si>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</si>
  <si>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</si>
  <si>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</si>
  <si>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</si>
  <si>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</si>
  <si>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</si>
  <si>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</si>
  <si>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</si>
  <si>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</si>
  <si>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</si>
  <si>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</si>
  <si>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</si>
  <si>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</si>
  <si>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</si>
  <si>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</si>
  <si>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</si>
  <si>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</si>
  <si>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</si>
  <si>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</si>
  <si>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</si>
  <si>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</si>
  <si>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</si>
  <si>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</si>
  <si>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</si>
  <si>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</si>
  <si>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</si>
  <si>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</si>
  <si>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</si>
  <si>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</si>
  <si>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</si>
  <si>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</si>
  <si>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</si>
  <si>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</si>
  <si>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</si>
  <si>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</si>
  <si>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</si>
  <si>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</si>
  <si>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</si>
  <si>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</si>
  <si>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</si>
  <si>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</si>
  <si>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</si>
  <si>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</si>
  <si>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</si>
  <si>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</si>
  <si>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</si>
  <si>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</si>
  <si>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</si>
  <si>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</si>
  <si>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</si>
  <si>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</si>
  <si>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</si>
  <si>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</si>
  <si>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</si>
  <si>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</si>
  <si>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</si>
  <si>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</si>
  <si>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</si>
  <si>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</si>
  <si>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</si>
  <si>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</si>
  <si>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</si>
  <si>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</si>
  <si>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</si>
  <si>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</si>
  <si>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</si>
  <si>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</si>
  <si>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</si>
  <si>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</si>
  <si>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</si>
  <si>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</si>
  <si>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</si>
  <si>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</si>
  <si>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</si>
  <si>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</si>
  <si>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</si>
  <si>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</si>
  <si>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</si>
  <si>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</si>
  <si>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</si>
  <si>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</si>
  <si>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</si>
  <si>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</si>
  <si>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</si>
  <si>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</si>
  <si>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</si>
  <si>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</si>
  <si>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</si>
  <si>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</si>
  <si>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</si>
  <si>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</si>
  <si>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</si>
  <si>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</si>
  <si>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</si>
  <si>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</si>
  <si>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</si>
  <si>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</si>
  <si>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</si>
  <si>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</si>
  <si>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</si>
  <si>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</si>
  <si>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</si>
  <si>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</si>
  <si>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</si>
  <si>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</si>
  <si>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</si>
  <si>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</si>
  <si>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</si>
  <si>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</si>
  <si>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</si>
  <si>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</si>
  <si>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</si>
  <si>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</si>
  <si>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</si>
  <si>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</si>
  <si>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</si>
  <si>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</si>
  <si>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</si>
  <si>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</si>
  <si>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</si>
  <si>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</si>
  <si>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</si>
  <si>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</si>
  <si>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</si>
  <si>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</si>
  <si>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</si>
  <si>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</si>
  <si>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</si>
  <si>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</si>
  <si>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</si>
  <si>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</si>
  <si>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</si>
  <si>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</si>
  <si>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</si>
  <si>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</si>
  <si>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</si>
  <si>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</si>
  <si>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</si>
  <si>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</si>
  <si>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</si>
  <si>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</si>
  <si>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</si>
  <si>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</si>
  <si>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</si>
  <si>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</si>
  <si>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</si>
  <si>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</si>
  <si>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</si>
  <si>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</si>
  <si>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</si>
  <si>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</si>
  <si>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</si>
  <si>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</si>
  <si>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</si>
  <si>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</si>
  <si>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</si>
  <si>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</si>
  <si>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</si>
  <si>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</si>
  <si>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</si>
  <si>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</si>
  <si>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</si>
  <si>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</si>
  <si>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</si>
  <si>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</si>
  <si>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</si>
  <si>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</si>
  <si>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</si>
  <si>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</si>
  <si>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</si>
  <si>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</si>
  <si>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</si>
  <si>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</si>
  <si>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</si>
  <si>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</si>
  <si>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</si>
  <si>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</si>
  <si>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</si>
  <si>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</si>
  <si>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</si>
  <si>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</si>
  <si>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</si>
  <si>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</si>
  <si>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</si>
  <si>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</si>
  <si>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</si>
  <si>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</si>
  <si>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</si>
  <si>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</si>
  <si>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</si>
  <si>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</si>
  <si>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</si>
  <si>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</si>
  <si>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</si>
  <si>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</si>
  <si>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</si>
  <si>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</si>
  <si>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</si>
  <si>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</si>
  <si>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</si>
  <si>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</si>
  <si>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</si>
  <si>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</si>
  <si>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</si>
  <si>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</si>
  <si>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</si>
  <si>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</si>
  <si>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</si>
  <si>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</si>
  <si>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</si>
  <si>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</si>
  <si>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</si>
  <si>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</si>
  <si>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</si>
  <si>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</si>
  <si>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</si>
  <si>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</si>
  <si>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</si>
  <si>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</si>
  <si>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</si>
  <si>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</si>
  <si>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</si>
  <si>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</si>
  <si>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</si>
  <si>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</si>
  <si>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</si>
  <si>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</si>
  <si>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</si>
  <si>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</si>
  <si>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</si>
  <si>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</si>
  <si>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</si>
  <si>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</si>
  <si>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</si>
  <si>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</si>
  <si>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</si>
  <si>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</si>
  <si>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</si>
  <si>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</si>
  <si>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</si>
  <si>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</si>
  <si>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</si>
  <si>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</si>
  <si>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</si>
  <si>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</si>
  <si>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</si>
  <si>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</si>
  <si>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</si>
  <si>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</si>
  <si>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</si>
  <si>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</si>
  <si>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</si>
  <si>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</si>
  <si>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</si>
  <si>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</si>
  <si>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</si>
  <si>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</si>
  <si>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</si>
  <si>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</si>
  <si>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</si>
  <si>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</si>
  <si>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</si>
  <si>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</si>
  <si>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</si>
  <si>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</si>
  <si>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</si>
  <si>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</si>
  <si>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</si>
  <si>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</si>
  <si>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</si>
  <si>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</si>
  <si>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</si>
  <si>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</si>
  <si>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</si>
  <si>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</si>
  <si>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</si>
  <si>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</si>
  <si>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</si>
  <si>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</si>
  <si>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</si>
  <si>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</si>
  <si>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</si>
  <si>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</si>
  <si>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</si>
  <si>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</si>
  <si>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</si>
  <si>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</si>
  <si>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</si>
  <si>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</si>
  <si>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</si>
  <si>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</si>
  <si>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</si>
  <si>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</si>
  <si>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</si>
  <si>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</si>
  <si>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</si>
  <si>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</si>
  <si>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</si>
  <si>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</si>
  <si>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</si>
  <si>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</si>
  <si>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</si>
  <si>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</si>
  <si>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</si>
  <si>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</si>
  <si>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</si>
  <si>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</si>
  <si>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</si>
  <si>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</si>
  <si>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</si>
  <si>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</si>
  <si>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</si>
  <si>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</si>
  <si>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</si>
  <si>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</si>
  <si>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</si>
  <si>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</si>
  <si>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</si>
  <si>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</si>
  <si>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</si>
  <si>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</si>
  <si>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</si>
  <si>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</si>
  <si>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</si>
  <si>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</si>
  <si>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</si>
  <si>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</si>
  <si>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</si>
  <si>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</si>
  <si>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</si>
  <si>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</si>
  <si>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</si>
  <si>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</si>
  <si>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</si>
  <si>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</si>
  <si>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</si>
  <si>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</si>
  <si>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</si>
  <si>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</si>
  <si>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</si>
  <si>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</si>
  <si>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</si>
  <si>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</si>
  <si>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</si>
  <si>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</si>
  <si>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</si>
  <si>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</si>
  <si>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</si>
  <si>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</si>
  <si>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</si>
  <si>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</si>
  <si>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</si>
  <si>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</si>
  <si>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</si>
  <si>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</si>
  <si>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</si>
  <si>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</si>
  <si>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</si>
  <si>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</si>
  <si>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</si>
  <si>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</si>
  <si>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</si>
  <si>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</si>
  <si>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</si>
  <si>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</si>
  <si>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</si>
  <si>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</si>
  <si>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</si>
  <si>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</si>
  <si>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</si>
  <si>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</si>
  <si>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</si>
  <si>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</si>
  <si>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</si>
  <si>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</si>
  <si>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</si>
  <si>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</si>
  <si>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</si>
  <si>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</si>
  <si>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</si>
  <si>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</si>
  <si>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</si>
  <si>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</si>
  <si>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</si>
  <si>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</si>
  <si>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</si>
  <si>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</si>
  <si>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</si>
  <si>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</si>
  <si>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</si>
  <si>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</si>
  <si>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</si>
  <si>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</si>
  <si>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</si>
  <si>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</si>
  <si>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</si>
  <si>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</si>
  <si>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</si>
  <si>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</si>
  <si>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</si>
  <si>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</si>
  <si>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</si>
  <si>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</si>
  <si>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</si>
  <si>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</si>
  <si>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</si>
  <si>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</si>
  <si>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</si>
  <si>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</si>
  <si>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</si>
  <si>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</si>
  <si>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</si>
  <si>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</si>
  <si>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</si>
  <si>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</si>
  <si>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</si>
  <si>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</si>
  <si>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</si>
  <si>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</si>
  <si>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</si>
  <si>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</si>
  <si>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</si>
  <si>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</si>
  <si>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</si>
  <si>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</si>
  <si>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</si>
  <si>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</si>
  <si>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</si>
  <si>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</si>
  <si>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</si>
  <si>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</si>
  <si>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</si>
  <si>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</si>
  <si>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</si>
  <si>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</si>
  <si>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</si>
  <si>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</si>
  <si>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</si>
  <si>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</si>
  <si>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</si>
  <si>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</si>
  <si>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</si>
  <si>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</si>
  <si>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</si>
  <si>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</si>
  <si>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</si>
  <si>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</si>
  <si>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</si>
  <si>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</si>
  <si>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</si>
  <si>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</si>
  <si>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</si>
  <si>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</si>
  <si>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</si>
  <si>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</si>
  <si>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</si>
  <si>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</si>
  <si>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</si>
  <si>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</si>
  <si>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</si>
  <si>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</si>
  <si>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</si>
  <si>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</si>
  <si>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</si>
  <si>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</si>
  <si>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</si>
  <si>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</si>
  <si>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</si>
  <si>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</si>
  <si>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</si>
  <si>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</si>
  <si>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</si>
  <si>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</si>
  <si>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</si>
  <si>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</si>
  <si>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</si>
  <si>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</si>
  <si>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</si>
  <si>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</si>
  <si>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</si>
  <si>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</si>
  <si>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</si>
  <si>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</si>
  <si>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</si>
  <si>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</si>
  <si>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</si>
  <si>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</si>
  <si>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</si>
  <si>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</si>
  <si>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</si>
  <si>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</si>
  <si>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</si>
  <si>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</si>
  <si>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</si>
  <si>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</si>
  <si>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</si>
  <si>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</si>
  <si>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</si>
  <si>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</si>
  <si>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</si>
  <si>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</si>
  <si>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</si>
  <si>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</si>
  <si>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</si>
  <si>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</si>
  <si>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</si>
  <si>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</si>
  <si>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</si>
  <si>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</si>
  <si>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</si>
  <si>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</si>
  <si>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</si>
  <si>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</si>
  <si>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</si>
  <si>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</si>
  <si>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</si>
  <si>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</si>
  <si>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</si>
  <si>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</si>
  <si>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</si>
  <si>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</si>
  <si>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</si>
  <si>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</si>
  <si>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</si>
  <si>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</si>
  <si>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</si>
  <si>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</si>
  <si>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</si>
  <si>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</si>
  <si>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</si>
  <si>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</si>
  <si>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</si>
  <si>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</si>
  <si>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</si>
  <si>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</si>
  <si>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</si>
  <si>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</si>
  <si>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</si>
  <si>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</si>
  <si>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</si>
  <si>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</si>
  <si>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</si>
  <si>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</si>
  <si>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</si>
  <si>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</si>
  <si>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</si>
  <si>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</si>
  <si>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</si>
  <si>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</si>
  <si>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</si>
  <si>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</si>
  <si>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</si>
  <si>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</si>
  <si>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</si>
  <si>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</si>
  <si>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</si>
  <si>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</si>
  <si>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</si>
  <si>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</si>
  <si>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</si>
  <si>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</si>
  <si>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</si>
  <si>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</si>
  <si>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</si>
  <si>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</si>
  <si>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</si>
  <si>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</si>
  <si>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</si>
  <si>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</si>
  <si>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</si>
  <si>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</si>
  <si>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</si>
  <si>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</si>
  <si>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</si>
  <si>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</si>
  <si>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</si>
  <si>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</si>
  <si>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</si>
  <si>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</si>
  <si>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</si>
  <si>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</si>
  <si>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</si>
  <si>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</si>
  <si>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</si>
  <si>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</si>
  <si>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</si>
  <si>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</si>
  <si>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</si>
  <si>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</si>
  <si>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</si>
  <si>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</si>
  <si>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</si>
  <si>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</si>
  <si>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</si>
  <si>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</si>
  <si>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</si>
  <si>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</si>
  <si>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</si>
  <si>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</si>
  <si>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</si>
  <si>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</si>
  <si>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</si>
  <si>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</si>
  <si>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</si>
  <si>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</si>
  <si>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</si>
  <si>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</si>
  <si>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</si>
  <si>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</si>
  <si>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</si>
  <si>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</si>
  <si>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</si>
  <si>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</si>
  <si>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</si>
  <si>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</si>
  <si>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</si>
  <si>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</si>
  <si>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</si>
  <si>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</si>
  <si>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</si>
  <si>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</si>
  <si>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</si>
  <si>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</si>
  <si>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</si>
  <si>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</si>
  <si>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</si>
  <si>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</si>
  <si>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</si>
  <si>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</si>
  <si>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</si>
  <si>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</si>
  <si>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</si>
  <si>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</si>
  <si>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</si>
  <si>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</si>
  <si>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</si>
  <si>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</si>
  <si>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</si>
  <si>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</si>
  <si>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</si>
  <si>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</si>
  <si>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</si>
  <si>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</si>
  <si>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</si>
  <si>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</si>
  <si>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</si>
  <si>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</si>
  <si>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</si>
  <si>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</si>
  <si>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</si>
  <si>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</si>
  <si>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</si>
  <si>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</si>
  <si>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</si>
  <si>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</si>
  <si>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</si>
  <si>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</si>
  <si>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</si>
  <si>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</si>
  <si>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</si>
  <si>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</si>
  <si>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</si>
  <si>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</si>
  <si>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</si>
  <si>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</si>
  <si>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</si>
  <si>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</si>
  <si>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</si>
  <si>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</si>
  <si>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</si>
  <si>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</si>
  <si>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</si>
  <si>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</si>
  <si>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</si>
  <si>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</si>
  <si>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</si>
  <si>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</si>
  <si>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</si>
  <si>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</si>
  <si>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</si>
  <si>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</si>
  <si>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</si>
  <si>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</si>
  <si>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</si>
  <si>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</si>
  <si>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</si>
  <si>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</si>
  <si>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</si>
  <si>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</si>
  <si>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</si>
  <si>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</si>
  <si>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</si>
  <si>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</si>
  <si>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</si>
  <si>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</si>
  <si>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</si>
  <si>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</si>
  <si>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</si>
  <si>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</si>
  <si>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</si>
  <si>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</si>
  <si>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</si>
  <si>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</si>
  <si>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</si>
  <si>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</si>
  <si>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</si>
  <si>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</si>
  <si>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</si>
  <si>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</si>
  <si>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</si>
  <si>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</si>
  <si>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</si>
  <si>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</si>
  <si>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</si>
  <si>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</si>
  <si>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</si>
  <si>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</si>
  <si>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</si>
  <si>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</si>
  <si>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</si>
  <si>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</si>
  <si>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</si>
  <si>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</si>
  <si>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</si>
  <si>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</si>
  <si>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</si>
  <si>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</si>
  <si>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</si>
  <si>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</si>
  <si>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</si>
  <si>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</si>
  <si>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</si>
  <si>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</si>
  <si>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</si>
  <si>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</si>
  <si>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</si>
  <si>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</si>
  <si>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</si>
  <si>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</si>
  <si>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</si>
  <si>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</si>
  <si>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</si>
  <si>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</si>
  <si>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</si>
  <si>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</si>
  <si>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</si>
  <si>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</si>
  <si>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</si>
  <si>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</si>
  <si>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</si>
  <si>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</si>
  <si>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</si>
  <si>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</si>
  <si>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</si>
  <si>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</si>
  <si>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</si>
  <si>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</si>
  <si>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</si>
  <si>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</si>
  <si>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</si>
  <si>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</si>
  <si>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</si>
  <si>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</si>
  <si>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</si>
  <si>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</si>
  <si>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</si>
  <si>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</si>
  <si>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</si>
  <si>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</si>
  <si>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</si>
  <si>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</si>
  <si>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</si>
  <si>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</si>
  <si>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</si>
  <si>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</si>
  <si>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</si>
  <si>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</si>
  <si>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</si>
  <si>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</si>
  <si>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</si>
  <si>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</si>
  <si>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</si>
  <si>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</si>
  <si>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</si>
  <si>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</si>
  <si>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</si>
  <si>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</si>
  <si>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</si>
  <si>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</si>
  <si>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</si>
  <si>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</si>
  <si>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</si>
  <si>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</si>
  <si>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</si>
  <si>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</si>
  <si>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</si>
  <si>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</si>
  <si>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</si>
  <si>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</si>
  <si>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</si>
  <si>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</si>
  <si>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</si>
  <si>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</si>
  <si>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</si>
  <si>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</si>
  <si>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</si>
  <si>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</si>
  <si>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</si>
  <si>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</si>
  <si>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</si>
  <si>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</si>
  <si>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</si>
  <si>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</si>
  <si>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</si>
  <si>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</si>
  <si>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</si>
  <si>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</si>
  <si>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</si>
  <si>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</si>
  <si>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</si>
  <si>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</si>
  <si>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</si>
  <si>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</si>
  <si>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</si>
  <si>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</si>
  <si>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</si>
  <si>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</si>
  <si>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</si>
  <si>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</si>
  <si>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</si>
  <si>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</si>
  <si>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</si>
  <si>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</si>
  <si>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</si>
  <si>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</si>
  <si>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</si>
  <si>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</si>
  <si>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</si>
  <si>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</si>
  <si>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</si>
  <si>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</si>
  <si>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</si>
  <si>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</si>
  <si>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</si>
  <si>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</si>
  <si>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</si>
  <si>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</si>
  <si>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</si>
  <si>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</si>
  <si>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</si>
  <si>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</si>
  <si>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</si>
  <si>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</si>
  <si>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</si>
  <si>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</si>
  <si>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</si>
  <si>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</si>
  <si>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</si>
  <si>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</si>
  <si>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</si>
  <si>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</si>
  <si>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</si>
  <si>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</si>
  <si>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</si>
  <si>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</si>
  <si>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</si>
  <si>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</si>
  <si>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</si>
  <si>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</si>
  <si>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</si>
  <si>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</si>
  <si>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</si>
  <si>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</si>
  <si>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</si>
  <si>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</si>
  <si>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</si>
  <si>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</si>
  <si>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</si>
  <si>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</si>
  <si>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</si>
  <si>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</si>
  <si>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</si>
  <si>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</si>
  <si>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</si>
  <si>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</si>
  <si>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</si>
  <si>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</si>
  <si>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</si>
  <si>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</si>
  <si>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</si>
  <si>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</si>
  <si>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</si>
  <si>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</si>
  <si>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</si>
  <si>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</si>
  <si>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</si>
  <si>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</si>
  <si>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</si>
  <si>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</si>
  <si>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</si>
  <si>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</si>
  <si>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</si>
  <si>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</si>
  <si>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</si>
  <si>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</si>
  <si>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</si>
  <si>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</si>
  <si>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</si>
  <si>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</si>
  <si>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</si>
  <si>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</si>
  <si>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</si>
  <si>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</si>
  <si>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</si>
  <si>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</si>
  <si>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</si>
  <si>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</si>
  <si>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</si>
  <si>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</si>
  <si>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</si>
  <si>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</si>
  <si>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</si>
  <si>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</si>
  <si>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</si>
  <si>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</si>
  <si>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</si>
  <si>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</si>
  <si>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</si>
  <si>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</si>
  <si>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</si>
  <si>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</si>
  <si>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</si>
  <si>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</si>
  <si>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</si>
  <si>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</si>
  <si>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</si>
  <si>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</si>
  <si>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</si>
  <si>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</si>
  <si>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</si>
  <si>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</si>
  <si>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</si>
  <si>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</si>
  <si>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</si>
  <si>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</si>
  <si>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</si>
  <si>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</si>
  <si>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</si>
  <si>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</si>
  <si>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</si>
  <si>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</si>
  <si>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</si>
  <si>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</si>
  <si>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</si>
  <si>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</si>
  <si>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</si>
  <si>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</si>
  <si>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</si>
  <si>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</si>
  <si>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</si>
  <si>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</si>
  <si>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</si>
  <si>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</si>
  <si>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</si>
  <si>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</si>
  <si>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</si>
  <si>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</si>
  <si>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</si>
  <si>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</si>
  <si>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</si>
  <si>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</si>
  <si>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</si>
  <si>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</si>
  <si>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</si>
  <si>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</si>
  <si>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</si>
  <si>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</si>
  <si>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</si>
  <si>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</si>
  <si>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</si>
  <si>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</si>
  <si>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</si>
  <si>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</si>
  <si>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</si>
  <si>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</si>
  <si>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</si>
  <si>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</si>
  <si>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</si>
  <si>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</si>
  <si>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</si>
  <si>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</si>
  <si>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</si>
  <si>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</si>
  <si>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</si>
  <si>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</si>
  <si>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</si>
  <si>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</si>
  <si>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</si>
  <si>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</si>
  <si>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</si>
  <si>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</si>
  <si>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</si>
  <si>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</si>
  <si>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</si>
  <si>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</si>
  <si>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</si>
  <si>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</si>
  <si>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</si>
  <si>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</si>
  <si>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</si>
  <si>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</si>
  <si>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</si>
  <si>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</si>
  <si>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</si>
  <si>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</si>
  <si>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</si>
  <si>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</si>
  <si>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</si>
  <si>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</si>
  <si>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</si>
  <si>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</si>
  <si>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</si>
  <si>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</si>
  <si>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</si>
  <si>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</si>
  <si>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</si>
  <si>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</si>
  <si>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</si>
  <si>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</si>
  <si>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</si>
  <si>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</si>
  <si>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</si>
  <si>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</si>
  <si>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</si>
  <si>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</si>
  <si>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</si>
  <si>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</si>
  <si>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</si>
  <si>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</si>
  <si>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</si>
  <si>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</si>
  <si>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</si>
  <si>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</si>
  <si>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</si>
  <si>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</si>
  <si>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</si>
  <si>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</si>
  <si>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</si>
  <si>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</si>
  <si>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</si>
  <si>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</si>
  <si>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</si>
  <si>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</si>
  <si>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</si>
  <si>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</si>
  <si>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</si>
  <si>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</si>
  <si>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</si>
  <si>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</si>
  <si>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</si>
  <si>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</si>
  <si>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</si>
  <si>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</si>
  <si>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</si>
  <si>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</si>
  <si>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</si>
  <si>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</si>
  <si>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</si>
  <si>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</si>
  <si>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</si>
  <si>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</si>
  <si>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</si>
  <si>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</si>
  <si>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</si>
  <si>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</si>
  <si>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</si>
  <si>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</si>
  <si>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</si>
  <si>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</si>
  <si>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</si>
  <si>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</si>
  <si>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</si>
  <si>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</si>
  <si>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</si>
  <si>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</si>
  <si>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</si>
  <si>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</si>
  <si>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</si>
  <si>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</si>
  <si>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</si>
  <si>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</si>
  <si>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</si>
  <si>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</si>
  <si>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</si>
  <si>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</si>
  <si>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</si>
  <si>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</si>
  <si>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</si>
  <si>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</si>
  <si>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</si>
  <si>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</si>
  <si>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</si>
  <si>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</si>
  <si>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</si>
  <si>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</si>
  <si>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</si>
  <si>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</si>
  <si>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</si>
  <si>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</si>
  <si>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</si>
  <si>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</si>
  <si>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</si>
  <si>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</si>
  <si>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</si>
  <si>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</si>
  <si>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</si>
  <si>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</si>
  <si>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</si>
  <si>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</si>
  <si>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</si>
  <si>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</si>
  <si>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</si>
  <si>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</si>
  <si>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</si>
  <si>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</si>
  <si>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</si>
  <si>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</si>
  <si>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</si>
  <si>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</si>
  <si>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</si>
  <si>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</si>
  <si>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</si>
  <si>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</si>
  <si>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</si>
  <si>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</si>
  <si>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</si>
  <si>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</si>
  <si>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</si>
  <si>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</si>
  <si>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</si>
  <si>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</si>
  <si>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</si>
  <si>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</si>
  <si>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</si>
  <si>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</si>
  <si>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</si>
  <si>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</si>
  <si>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</si>
  <si>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</si>
  <si>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</si>
  <si>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</si>
  <si>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</si>
  <si>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</si>
  <si>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</si>
  <si>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</si>
  <si>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</si>
  <si>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</si>
  <si>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</si>
  <si>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</si>
  <si>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</si>
  <si>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</si>
  <si>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</si>
  <si>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</si>
  <si>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</si>
  <si>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</si>
  <si>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</si>
  <si>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</si>
  <si>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</si>
  <si>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</si>
  <si>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</si>
  <si>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</si>
  <si>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</si>
  <si>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</si>
  <si>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</si>
  <si>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</si>
  <si>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</si>
  <si>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</si>
  <si>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</si>
  <si>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</si>
  <si>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</si>
  <si>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</si>
  <si>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</si>
  <si>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</si>
  <si>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</si>
  <si>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</si>
  <si>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</si>
  <si>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</si>
  <si>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</si>
  <si>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</si>
  <si>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</si>
  <si>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</si>
  <si>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</si>
  <si>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</si>
  <si>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</si>
  <si>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</si>
  <si>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</si>
  <si>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</si>
  <si>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</si>
  <si>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</si>
  <si>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</si>
  <si>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</si>
  <si>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</si>
  <si>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</si>
  <si>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</si>
  <si>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</si>
  <si>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</si>
  <si>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</si>
  <si>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</si>
  <si>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</si>
  <si>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</si>
  <si>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</si>
  <si>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</si>
  <si>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</si>
  <si>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</si>
  <si>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</si>
  <si>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</si>
  <si>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</si>
  <si>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</si>
  <si>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</si>
  <si>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</si>
  <si>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</si>
  <si>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</si>
  <si>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</si>
  <si>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</si>
  <si>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</si>
  <si>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</si>
  <si>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</si>
  <si>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</si>
  <si>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</si>
  <si>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</si>
  <si>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</si>
  <si>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</si>
  <si>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</si>
  <si>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</si>
  <si>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</si>
  <si>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</si>
  <si>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</si>
  <si>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</si>
  <si>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</si>
  <si>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</si>
  <si>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</si>
  <si>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</si>
  <si>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</si>
  <si>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</si>
  <si>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</si>
  <si>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</si>
  <si>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</si>
  <si>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</si>
  <si>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</si>
  <si>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</si>
  <si>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</si>
  <si>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</si>
  <si>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</si>
  <si>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</si>
  <si>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</si>
  <si>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</si>
  <si>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</si>
  <si>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</si>
  <si>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</si>
  <si>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</si>
  <si>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</si>
  <si>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</si>
  <si>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</si>
  <si>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</si>
  <si>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</si>
  <si>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</si>
  <si>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</si>
  <si>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</si>
  <si>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</si>
  <si>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</si>
  <si>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</si>
  <si>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</si>
  <si>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</si>
  <si>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</si>
  <si>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</si>
  <si>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</si>
  <si>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</si>
  <si>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</si>
  <si>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</si>
  <si>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</si>
  <si>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</si>
  <si>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</si>
  <si>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</si>
  <si>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</si>
  <si>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</si>
  <si>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</si>
  <si>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</si>
  <si>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</si>
  <si>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</si>
  <si>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</si>
  <si>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</si>
  <si>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</si>
  <si>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</si>
  <si>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</si>
  <si>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</si>
  <si>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</si>
  <si>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</si>
  <si>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</si>
  <si>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</si>
  <si>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</si>
  <si>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</si>
  <si>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</si>
  <si>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</si>
  <si>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</si>
  <si>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</si>
  <si>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</si>
  <si>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</si>
  <si>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</si>
  <si>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</si>
  <si>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</si>
  <si>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</si>
  <si>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</si>
  <si>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</si>
  <si>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</si>
  <si>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</si>
  <si>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</si>
  <si>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</si>
  <si>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</si>
  <si>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</si>
  <si>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</si>
  <si>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</si>
  <si>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</si>
  <si>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</si>
  <si>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</si>
  <si>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</si>
  <si>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</si>
  <si>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</si>
  <si>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</si>
  <si>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</si>
  <si>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</si>
  <si>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</si>
  <si>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</si>
  <si>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</si>
  <si>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</si>
  <si>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</si>
  <si>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</si>
  <si>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</si>
  <si>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</si>
  <si>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</si>
  <si>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</si>
  <si>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</si>
  <si>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</si>
  <si>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</si>
  <si>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</si>
  <si>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</si>
  <si>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</si>
  <si>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</si>
  <si>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</si>
  <si>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</si>
  <si>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</si>
  <si>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</si>
  <si>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</si>
  <si>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</si>
  <si>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</si>
  <si>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</si>
  <si>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</si>
  <si>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</si>
  <si>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</si>
  <si>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</si>
  <si>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</si>
  <si>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</si>
  <si>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</si>
  <si>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</si>
  <si>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</si>
  <si>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</si>
  <si>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</si>
  <si>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</si>
  <si>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</si>
  <si>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</si>
  <si>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</si>
  <si>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</si>
  <si>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</si>
  <si>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</si>
  <si>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</si>
  <si>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</si>
  <si>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</si>
  <si>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</si>
  <si>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</si>
  <si>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</si>
  <si>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</si>
  <si>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</si>
  <si>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</si>
  <si>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</si>
  <si>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</si>
  <si>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</si>
  <si>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</si>
  <si>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</si>
  <si>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</si>
  <si>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</si>
  <si>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</si>
  <si>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</si>
  <si>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</si>
  <si>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</si>
  <si>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</si>
  <si>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</si>
  <si>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</si>
  <si>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</si>
  <si>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</si>
  <si>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</si>
  <si>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</si>
  <si>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</si>
  <si>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</si>
  <si>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</si>
  <si>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</si>
  <si>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</si>
  <si>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</si>
  <si>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</si>
  <si>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</si>
  <si>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</si>
  <si>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</si>
  <si>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</si>
  <si>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</si>
  <si>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</si>
  <si>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</si>
  <si>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</si>
  <si>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</si>
  <si>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</si>
  <si>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</si>
  <si>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</si>
  <si>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</si>
  <si>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</si>
  <si>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</si>
  <si>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</si>
  <si>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</si>
  <si>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</si>
  <si>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</si>
  <si>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</si>
  <si>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</si>
  <si>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</si>
  <si>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</si>
  <si>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</si>
  <si>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</si>
  <si>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</si>
  <si>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</si>
  <si>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</si>
  <si>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</si>
  <si>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</si>
  <si>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</si>
  <si>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</si>
  <si>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</si>
  <si>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</si>
  <si>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</si>
  <si>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</si>
  <si>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</si>
  <si>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</si>
  <si>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</si>
  <si>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</si>
  <si>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</si>
  <si>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</si>
  <si>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</si>
  <si>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</si>
  <si>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</si>
  <si>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</si>
  <si>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</si>
  <si>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</si>
  <si>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</si>
  <si>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</si>
  <si>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</si>
  <si>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</si>
  <si>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</si>
  <si>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</si>
  <si>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</si>
  <si>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</si>
  <si>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</si>
  <si>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</si>
  <si>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</si>
  <si>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</si>
  <si>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</si>
  <si>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</si>
  <si>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</si>
  <si>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</si>
  <si>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</si>
  <si>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</si>
  <si>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</si>
  <si>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</si>
  <si>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</si>
  <si>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</si>
  <si>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</si>
  <si>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</si>
  <si>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</si>
  <si>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</si>
  <si>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</si>
  <si>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</si>
  <si>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</si>
  <si>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</si>
  <si>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</si>
  <si>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</si>
  <si>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</si>
  <si>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</si>
  <si>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</si>
  <si>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</si>
  <si>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</si>
  <si>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</si>
  <si>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</si>
  <si>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</si>
  <si>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</si>
  <si>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</si>
  <si>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</si>
  <si>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</si>
  <si>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</si>
  <si>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</si>
  <si>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</si>
  <si>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</si>
  <si>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</si>
  <si>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</si>
  <si>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</si>
  <si>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</si>
  <si>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</si>
  <si>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</si>
  <si>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</si>
  <si>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</si>
  <si>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</si>
  <si>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</si>
  <si>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</si>
  <si>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</si>
  <si>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</si>
  <si>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</si>
  <si>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</si>
  <si>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</si>
  <si>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</si>
  <si>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</si>
  <si>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</si>
  <si>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</si>
  <si>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</si>
  <si>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</si>
  <si>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</si>
  <si>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</si>
  <si>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</si>
  <si>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</si>
  <si>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</si>
  <si>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</si>
  <si>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</si>
  <si>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</si>
  <si>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</si>
  <si>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</si>
  <si>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</si>
  <si>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</si>
  <si>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</si>
  <si>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</si>
  <si>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</si>
  <si>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</si>
  <si>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</si>
  <si>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</si>
  <si>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</si>
  <si>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</si>
  <si>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</si>
  <si>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</si>
  <si>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</si>
  <si>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</si>
  <si>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</si>
  <si>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</si>
  <si>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</si>
  <si>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</si>
  <si>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</si>
  <si>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</si>
  <si>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</si>
  <si>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</si>
  <si>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</si>
  <si>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</si>
  <si>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</si>
  <si>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</si>
  <si>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</si>
  <si>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</si>
  <si>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</si>
  <si>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</si>
  <si>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</si>
  <si>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</si>
  <si>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</si>
  <si>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</si>
  <si>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</si>
  <si>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</si>
  <si>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</si>
  <si>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</si>
  <si>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</si>
  <si>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</si>
  <si>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</si>
  <si>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</si>
  <si>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</si>
  <si>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</si>
  <si>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</si>
  <si>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</si>
  <si>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</si>
  <si>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</si>
  <si>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</si>
  <si>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</si>
  <si>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</si>
  <si>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</si>
  <si>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</si>
  <si>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</si>
  <si>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</si>
  <si>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</si>
  <si>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</si>
  <si>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</si>
  <si>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</si>
  <si>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</si>
  <si>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</si>
  <si>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</si>
  <si>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</si>
  <si>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</si>
  <si>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</si>
  <si>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</si>
  <si>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</si>
  <si>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</si>
  <si>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</si>
  <si>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</si>
  <si>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</si>
  <si>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</si>
  <si>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</si>
  <si>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</si>
  <si>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</si>
  <si>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</si>
  <si>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</si>
  <si>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</si>
  <si>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</si>
  <si>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</si>
  <si>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</si>
  <si>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</si>
  <si>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</si>
  <si>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</si>
  <si>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</si>
  <si>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</si>
  <si>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</si>
  <si>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</si>
  <si>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</si>
  <si>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</si>
  <si>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</si>
  <si>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</si>
  <si>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</si>
  <si>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</si>
  <si>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</si>
  <si>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</si>
  <si>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</si>
  <si>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</si>
  <si>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</si>
  <si>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</si>
  <si>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</si>
  <si>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</si>
  <si>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</si>
  <si>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</si>
  <si>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</si>
  <si>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</si>
  <si>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</si>
  <si>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</si>
  <si>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</si>
  <si>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</si>
  <si>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</si>
  <si>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</si>
  <si>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</si>
  <si>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</si>
  <si>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</si>
  <si>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</si>
  <si>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</si>
  <si>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</si>
  <si>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</si>
  <si>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</si>
  <si>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</si>
  <si>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</si>
  <si>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</si>
  <si>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</si>
  <si>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</si>
  <si>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</si>
  <si>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</si>
  <si>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</si>
  <si>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</si>
  <si>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</si>
  <si>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</si>
  <si>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</si>
  <si>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</si>
  <si>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</si>
  <si>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</si>
  <si>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</si>
  <si>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</si>
  <si>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</si>
  <si>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</si>
  <si>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</si>
  <si>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</si>
  <si>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</si>
  <si>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</si>
  <si>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</si>
  <si>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</si>
  <si>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</si>
  <si>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</si>
  <si>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</si>
  <si>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</si>
  <si>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</si>
  <si>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</si>
  <si>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</si>
  <si>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</si>
  <si>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</si>
  <si>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</si>
  <si>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</si>
  <si>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</si>
  <si>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</si>
  <si>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</si>
  <si>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</si>
  <si>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</si>
  <si>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</si>
  <si>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</si>
  <si>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</si>
  <si>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</si>
  <si>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</si>
  <si>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</si>
  <si>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</si>
  <si>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</si>
  <si>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</si>
  <si>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</si>
  <si>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</si>
  <si>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</si>
  <si>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</si>
  <si>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</si>
  <si>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</si>
  <si>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</si>
  <si>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</si>
  <si>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</si>
  <si>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</si>
  <si>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</si>
  <si>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</si>
  <si>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</si>
  <si>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</si>
  <si>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</si>
  <si>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</si>
  <si>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</si>
  <si>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</si>
  <si>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</si>
  <si>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</si>
  <si>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</si>
  <si>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</si>
  <si>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</si>
  <si>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</si>
  <si>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</si>
  <si>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</si>
  <si>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</si>
  <si>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</si>
  <si>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</si>
  <si>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</si>
  <si>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</si>
  <si>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</si>
  <si>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</si>
  <si>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</si>
  <si>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</si>
  <si>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</si>
  <si>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</si>
  <si>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</si>
  <si>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</si>
  <si>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</si>
  <si>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</si>
  <si>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</si>
  <si>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</si>
  <si>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</si>
  <si>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</si>
  <si>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</si>
  <si>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</si>
  <si>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</si>
  <si>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</si>
  <si>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</si>
  <si>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</si>
  <si>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</si>
  <si>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</si>
  <si>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</si>
  <si>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</si>
  <si>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</si>
  <si>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</si>
  <si>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</si>
  <si>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</si>
  <si>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</si>
  <si>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</si>
  <si>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</si>
  <si>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</si>
  <si>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</si>
  <si>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</si>
  <si>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</si>
  <si>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</si>
  <si>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</si>
  <si>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</si>
  <si>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</si>
  <si>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</si>
  <si>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</si>
  <si>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</si>
  <si>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</si>
  <si>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</si>
  <si>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</si>
  <si>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</si>
  <si>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</si>
  <si>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</si>
  <si>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</si>
  <si>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</si>
  <si>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</si>
  <si>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</si>
  <si>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</si>
  <si>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</si>
  <si>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</si>
  <si>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</si>
  <si>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</si>
  <si>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</si>
  <si>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</si>
  <si>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</si>
  <si>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</si>
  <si>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</si>
  <si>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</si>
  <si>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</si>
  <si>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</si>
  <si>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</si>
  <si>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</si>
  <si>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</si>
  <si>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</si>
  <si>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</si>
  <si>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</si>
  <si>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</si>
  <si>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</si>
  <si>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</si>
  <si>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</si>
  <si>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</si>
  <si>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</si>
  <si>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</si>
  <si>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</si>
  <si>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</si>
  <si>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</si>
  <si>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</si>
  <si>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</si>
  <si>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</si>
  <si>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</si>
  <si>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</si>
  <si>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</si>
  <si>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</si>
  <si>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</si>
  <si>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</si>
  <si>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</si>
  <si>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</si>
  <si>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</si>
  <si>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</si>
  <si>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</si>
  <si>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</si>
  <si>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</si>
  <si>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</si>
  <si>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</si>
  <si>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</si>
  <si>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</si>
  <si>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</si>
  <si>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</si>
  <si>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</si>
  <si>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</si>
  <si>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</si>
  <si>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</si>
  <si>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</si>
  <si>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</si>
  <si>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</si>
  <si>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</si>
  <si>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</si>
  <si>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</si>
  <si>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</si>
  <si>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</si>
  <si>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</si>
  <si>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</si>
  <si>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</si>
  <si>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</si>
  <si>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</si>
  <si>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</si>
  <si>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</si>
  <si>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</si>
  <si>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</si>
  <si>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</si>
  <si>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</si>
  <si>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</si>
  <si>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</si>
  <si>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</si>
  <si>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</si>
  <si>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</si>
  <si>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</si>
  <si>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</si>
  <si>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</si>
  <si>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</si>
  <si>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</si>
  <si>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</si>
  <si>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</si>
  <si>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</si>
  <si>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</si>
  <si>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</si>
  <si>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</si>
  <si>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</si>
  <si>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</si>
  <si>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</si>
  <si>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</si>
  <si>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</si>
  <si>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</si>
  <si>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</si>
  <si>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</si>
  <si>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</si>
  <si>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</si>
  <si>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</si>
  <si>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</si>
  <si>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</si>
  <si>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</si>
  <si>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</si>
  <si>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</si>
  <si>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</si>
  <si>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</si>
  <si>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</si>
  <si>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</si>
  <si>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</si>
  <si>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</si>
  <si>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</si>
  <si>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</si>
  <si>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</si>
  <si>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</si>
  <si>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</si>
  <si>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</si>
  <si>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</si>
  <si>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</si>
  <si>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</si>
  <si>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</si>
  <si>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</si>
  <si>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</si>
  <si>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</si>
  <si>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</si>
  <si>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</si>
  <si>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</si>
  <si>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</si>
  <si>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</si>
  <si>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</si>
  <si>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</si>
  <si>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</si>
  <si>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</si>
  <si>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</si>
  <si>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</si>
  <si>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</si>
  <si>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</si>
  <si>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</si>
  <si>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</si>
  <si>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</si>
  <si>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</si>
  <si>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</si>
  <si>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</si>
  <si>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</si>
  <si>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</si>
  <si>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</si>
  <si>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</si>
  <si>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</si>
  <si>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</si>
  <si>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</si>
  <si>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</si>
  <si>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</si>
  <si>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</si>
  <si>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</si>
  <si>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</si>
  <si>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</si>
  <si>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</si>
  <si>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</si>
  <si>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</si>
  <si>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</si>
  <si>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</si>
  <si>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</si>
  <si>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</si>
  <si>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</si>
  <si>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</si>
  <si>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</si>
  <si>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</si>
  <si>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</si>
  <si>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</si>
  <si>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</si>
  <si>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</si>
  <si>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</si>
  <si>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</si>
  <si>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</si>
  <si>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</si>
  <si>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</si>
  <si>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</si>
  <si>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</si>
  <si>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</si>
  <si>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</si>
  <si>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</si>
  <si>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</si>
  <si>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</si>
  <si>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</si>
  <si>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</si>
  <si>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</si>
  <si>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</si>
  <si>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</si>
  <si>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</si>
  <si>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</si>
  <si>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</si>
  <si>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</si>
  <si>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</si>
  <si>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</si>
  <si>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</si>
  <si>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</si>
  <si>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</si>
  <si>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</si>
  <si>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</si>
  <si>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</si>
  <si>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</si>
  <si>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</si>
  <si>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</si>
  <si>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</si>
  <si>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</si>
  <si>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</si>
  <si>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</si>
  <si>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</si>
  <si>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</si>
  <si>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</si>
  <si>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</si>
  <si>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</si>
  <si>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</si>
  <si>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</si>
  <si>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</si>
  <si>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</si>
  <si>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</si>
  <si>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</si>
  <si>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</si>
  <si>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</si>
  <si>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</si>
  <si>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</si>
  <si>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</si>
  <si>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</si>
  <si>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</si>
  <si>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</si>
  <si>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</si>
  <si>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</si>
  <si>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</si>
  <si>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</si>
  <si>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</si>
  <si>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</si>
  <si>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</si>
  <si>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</si>
  <si>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</si>
  <si>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</si>
  <si>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</si>
  <si>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</si>
  <si>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</si>
  <si>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</si>
  <si>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</si>
  <si>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</si>
  <si>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</si>
  <si>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</si>
  <si>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</si>
  <si>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</si>
  <si>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</si>
  <si>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</si>
  <si>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</si>
  <si>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</si>
  <si>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</si>
  <si>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</si>
  <si>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</si>
  <si>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</si>
  <si>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</si>
  <si>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</si>
  <si>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</si>
  <si>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</si>
  <si>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</si>
  <si>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</si>
  <si>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</si>
  <si>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</si>
  <si>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</si>
  <si>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</si>
  <si>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</si>
  <si>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</si>
  <si>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</si>
  <si>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</si>
  <si>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</si>
  <si>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</si>
  <si>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</si>
  <si>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</si>
  <si>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</si>
  <si>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</si>
  <si>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</si>
  <si>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</si>
  <si>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</si>
  <si>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</si>
  <si>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</si>
  <si>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</si>
  <si>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</si>
  <si>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</si>
  <si>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</si>
  <si>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</si>
  <si>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</si>
  <si>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</si>
  <si>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</si>
  <si>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</si>
  <si>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</si>
  <si>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</si>
  <si>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</si>
  <si>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</si>
  <si>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</si>
  <si>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</si>
  <si>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</si>
  <si>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</si>
  <si>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</si>
  <si>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</si>
  <si>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</si>
  <si>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</si>
  <si>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</si>
  <si>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</si>
  <si>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</si>
  <si>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</si>
  <si>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</si>
  <si>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</si>
  <si>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</si>
  <si>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</si>
  <si>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</si>
  <si>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</si>
  <si>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</si>
  <si>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</si>
  <si>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</si>
  <si>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</si>
  <si>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</si>
  <si>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</si>
  <si>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</si>
  <si>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</si>
  <si>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</si>
  <si>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</si>
  <si>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</si>
  <si>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</si>
  <si>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</si>
  <si>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</si>
  <si>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</si>
  <si>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</si>
  <si>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</si>
  <si>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</si>
  <si>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</si>
  <si>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</si>
  <si>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</si>
  <si>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</si>
  <si>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</si>
  <si>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</si>
  <si>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</si>
  <si>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</si>
  <si>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</si>
  <si>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</si>
  <si>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</si>
  <si>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</si>
  <si>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</si>
  <si>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</si>
  <si>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</si>
  <si>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</si>
  <si>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</si>
  <si>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</si>
  <si>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</si>
  <si>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</si>
  <si>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</si>
  <si>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</si>
  <si>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</si>
  <si>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</si>
  <si>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</si>
  <si>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</si>
  <si>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</si>
  <si>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</si>
  <si>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</si>
  <si>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</si>
  <si>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</si>
  <si>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</si>
  <si>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</si>
  <si>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</si>
  <si>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</si>
  <si>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</si>
  <si>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</si>
  <si>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</si>
  <si>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</si>
  <si>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</si>
  <si>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</si>
  <si>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</si>
  <si>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</si>
  <si>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</si>
  <si>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</si>
  <si>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</si>
  <si>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</si>
  <si>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</si>
  <si>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</si>
  <si>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</si>
  <si>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</si>
  <si>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</si>
  <si>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</si>
  <si>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</si>
  <si>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</si>
  <si>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</si>
  <si>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</si>
  <si>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</si>
  <si>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</si>
  <si>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</si>
  <si>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</si>
  <si>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</si>
  <si>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</si>
  <si>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</si>
  <si>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</si>
  <si>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</si>
  <si>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</si>
  <si>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</si>
  <si>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</si>
  <si>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</si>
  <si>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</si>
  <si>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</si>
  <si>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</si>
  <si>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</si>
  <si>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</si>
  <si>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</si>
  <si>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</si>
  <si>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</si>
  <si>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</si>
  <si>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</si>
  <si>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</si>
  <si>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</si>
  <si>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</si>
  <si>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</si>
  <si>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</si>
  <si>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</si>
  <si>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</si>
  <si>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</si>
  <si>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</si>
  <si>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</si>
  <si>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</si>
  <si>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</si>
  <si>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</si>
  <si>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</si>
  <si>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</si>
  <si>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</si>
  <si>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</si>
  <si>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</si>
  <si>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</si>
  <si>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</si>
  <si>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</si>
  <si>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</si>
  <si>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</si>
  <si>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</si>
  <si>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</si>
  <si>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</si>
  <si>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</si>
  <si>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</si>
  <si>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</si>
  <si>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</si>
  <si>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</si>
  <si>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</si>
  <si>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</si>
  <si>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</si>
  <si>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</si>
  <si>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</si>
  <si>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</si>
  <si>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</si>
  <si>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</si>
  <si>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</si>
  <si>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</si>
  <si>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</si>
  <si>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</si>
  <si>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</si>
  <si>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</si>
  <si>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</si>
  <si>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</si>
  <si>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</si>
  <si>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</si>
  <si>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</si>
  <si>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</si>
  <si>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</si>
  <si>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</si>
  <si>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</si>
  <si>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</si>
  <si>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</si>
  <si>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</si>
  <si>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</si>
  <si>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</si>
  <si>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</si>
  <si>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</si>
  <si>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</si>
  <si>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</si>
  <si>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</si>
  <si>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</si>
  <si>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</si>
  <si>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</si>
  <si>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</si>
  <si>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</si>
  <si>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</si>
  <si>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</si>
  <si>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</si>
  <si>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</si>
  <si>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</si>
  <si>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</si>
  <si>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</si>
  <si>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</si>
  <si>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</si>
  <si>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</si>
  <si>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</si>
  <si>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</si>
  <si>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</si>
  <si>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</si>
  <si>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</si>
  <si>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</si>
  <si>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</si>
  <si>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</si>
  <si>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</si>
  <si>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</si>
  <si>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</si>
  <si>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</si>
  <si>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</si>
  <si>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</si>
  <si>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</si>
  <si>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</si>
  <si>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</si>
  <si>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</si>
  <si>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</si>
  <si>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</si>
  <si>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</si>
  <si>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</si>
  <si>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</si>
  <si>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</si>
  <si>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</si>
  <si>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</si>
  <si>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</si>
  <si>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</si>
  <si>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</si>
  <si>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</si>
  <si>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</si>
  <si>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</si>
  <si>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</si>
  <si>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</si>
  <si>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</si>
  <si>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</si>
  <si>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</si>
  <si>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</si>
  <si>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</si>
  <si>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</si>
  <si>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</si>
  <si>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</si>
  <si>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</si>
  <si>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</si>
  <si>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</si>
  <si>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</si>
  <si>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</si>
  <si>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</si>
  <si>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</si>
  <si>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</si>
  <si>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</si>
  <si>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</si>
  <si>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</si>
  <si>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</si>
  <si>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</si>
  <si>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</si>
  <si>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</si>
  <si>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</si>
  <si>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</si>
  <si>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</si>
  <si>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</si>
  <si>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</si>
  <si>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</si>
  <si>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</si>
  <si>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</si>
  <si>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</si>
  <si>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</si>
  <si>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</si>
  <si>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</si>
  <si>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</si>
  <si>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</si>
  <si>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</si>
  <si>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</si>
  <si>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</si>
  <si>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</si>
  <si>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</si>
  <si>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</si>
  <si>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</si>
  <si>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</si>
  <si>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</si>
  <si>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</si>
  <si>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</si>
  <si>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</si>
  <si>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</si>
  <si>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</si>
  <si>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</si>
  <si>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</si>
  <si>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</si>
  <si>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</si>
  <si>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</si>
  <si>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</si>
  <si>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</si>
  <si>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</si>
  <si>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</si>
  <si>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</si>
  <si>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</si>
  <si>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</si>
  <si>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</si>
  <si>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</si>
  <si>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</si>
  <si>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</si>
  <si>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</si>
  <si>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</si>
  <si>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</si>
  <si>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</si>
  <si>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</si>
  <si>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</si>
  <si>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</si>
  <si>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</si>
  <si>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</si>
  <si>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</si>
  <si>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</si>
  <si>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</si>
  <si>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</si>
  <si>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</si>
  <si>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</si>
  <si>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</si>
  <si>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</si>
  <si>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</si>
  <si>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</si>
  <si>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</si>
  <si>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</si>
  <si>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</si>
  <si>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</si>
  <si>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</si>
  <si>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</si>
  <si>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</si>
  <si>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</si>
  <si>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</si>
  <si>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</si>
  <si>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</si>
  <si>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</si>
  <si>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</si>
  <si>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</si>
  <si>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</si>
  <si>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</si>
  <si>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</si>
  <si>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</si>
  <si>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</si>
  <si>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</si>
  <si>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</si>
  <si>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</si>
  <si>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</si>
  <si>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</si>
  <si>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</si>
  <si>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</si>
  <si>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</si>
  <si>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</si>
  <si>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</si>
  <si>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</si>
  <si>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</si>
  <si>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</si>
  <si>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</si>
  <si>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</si>
  <si>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</si>
  <si>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</si>
  <si>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</si>
  <si>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</si>
  <si>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</si>
  <si>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</si>
  <si>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</si>
  <si>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</si>
  <si>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</si>
  <si>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</si>
  <si>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</si>
  <si>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</si>
  <si>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</si>
  <si>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</si>
  <si>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</si>
  <si>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</si>
  <si>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</si>
  <si>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</si>
  <si>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</si>
  <si>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</si>
  <si>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</si>
  <si>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</si>
  <si>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</si>
  <si>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</si>
  <si>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</si>
  <si>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</si>
  <si>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</si>
  <si>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</si>
  <si>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</si>
  <si>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</si>
  <si>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</si>
  <si>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</si>
  <si>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</si>
  <si>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</si>
  <si>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</si>
  <si>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</si>
  <si>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</si>
  <si>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</si>
  <si>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</si>
  <si>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</si>
  <si>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</si>
  <si>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</si>
  <si>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</si>
  <si>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</si>
  <si>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</si>
  <si>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</si>
  <si>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</si>
  <si>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</si>
  <si>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</si>
  <si>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</si>
  <si>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</si>
  <si>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</si>
  <si>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</si>
  <si>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</si>
  <si>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</si>
  <si>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</si>
  <si>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</si>
  <si>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</si>
  <si>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</si>
  <si>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</si>
  <si>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</si>
  <si>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</si>
  <si>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</si>
  <si>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</si>
  <si>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</si>
  <si>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</si>
  <si>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</si>
  <si>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</si>
  <si>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</si>
  <si>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</si>
  <si>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</si>
  <si>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</si>
  <si>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</si>
  <si>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</si>
  <si>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</si>
  <si>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</si>
  <si>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</si>
  <si>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</si>
  <si>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</si>
  <si>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</si>
  <si>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</si>
  <si>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</si>
  <si>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</si>
  <si>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</si>
  <si>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</si>
  <si>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</si>
  <si>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</si>
  <si>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</si>
  <si>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</si>
  <si>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</si>
  <si>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</si>
  <si>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</si>
  <si>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</si>
  <si>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</si>
  <si>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</si>
  <si>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</si>
  <si>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</si>
  <si>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</si>
  <si>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</si>
  <si>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</si>
  <si>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</si>
  <si>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</si>
  <si>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</si>
  <si>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</si>
  <si>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</si>
  <si>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</si>
  <si>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</si>
  <si>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</si>
  <si>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</si>
  <si>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</si>
  <si>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</si>
  <si>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</si>
  <si>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</si>
  <si>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</si>
  <si>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</si>
  <si>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</si>
  <si>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</si>
  <si>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</si>
  <si>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</si>
  <si>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</si>
  <si>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</si>
  <si>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</si>
  <si>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</si>
  <si>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</si>
  <si>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</si>
  <si>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</si>
  <si>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</si>
  <si>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</si>
  <si>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</si>
  <si>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</si>
  <si>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</si>
  <si>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</si>
  <si>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</si>
  <si>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</si>
  <si>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</si>
  <si>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</si>
  <si>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</si>
  <si>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</si>
  <si>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</si>
  <si>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</si>
  <si>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</si>
  <si>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</si>
  <si>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</si>
  <si>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</si>
  <si>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</si>
  <si>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</si>
  <si>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</si>
  <si>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</si>
  <si>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</si>
  <si>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</si>
  <si>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</si>
  <si>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</si>
  <si>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</si>
  <si>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</si>
  <si>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</si>
  <si>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</si>
  <si>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</si>
  <si>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</si>
  <si>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</si>
  <si>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</si>
  <si>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</si>
  <si>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</si>
  <si>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</si>
  <si>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</si>
  <si>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</si>
  <si>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</si>
  <si>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</si>
  <si>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</si>
  <si>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</si>
  <si>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</si>
  <si>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</si>
  <si>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</si>
  <si>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</si>
  <si>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</si>
  <si>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</si>
  <si>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</si>
  <si>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</si>
  <si>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</si>
  <si>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</si>
  <si>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</si>
  <si>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</si>
  <si>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</si>
  <si>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</si>
  <si>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</si>
  <si>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</si>
  <si>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</si>
  <si>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</si>
  <si>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</si>
  <si>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</si>
  <si>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</si>
  <si>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</si>
  <si>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</si>
  <si>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</si>
  <si>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</si>
  <si>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</si>
  <si>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</si>
  <si>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</si>
  <si>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</si>
  <si>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</si>
  <si>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</si>
  <si>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</si>
  <si>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</si>
  <si>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</si>
  <si>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</si>
  <si>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</si>
  <si>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</si>
  <si>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</si>
  <si>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</si>
  <si>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</si>
  <si>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</si>
  <si>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</si>
  <si>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</si>
  <si>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</si>
  <si>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</si>
  <si>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</si>
  <si>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</si>
  <si>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</si>
  <si>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</si>
  <si>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</si>
  <si>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</si>
  <si>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</si>
  <si>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</si>
  <si>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</si>
  <si>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</si>
  <si>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</si>
  <si>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</si>
  <si>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</si>
  <si>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</si>
  <si>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</si>
  <si>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</si>
  <si>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</si>
  <si>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</si>
  <si>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</si>
  <si>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</si>
  <si>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</si>
  <si>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</si>
  <si>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</si>
  <si>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</si>
  <si>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</si>
  <si>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</si>
  <si>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</si>
  <si>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</si>
  <si>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</si>
  <si>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</si>
  <si>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</si>
  <si>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</si>
  <si>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</si>
  <si>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</si>
  <si>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</si>
  <si>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</si>
  <si>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</si>
  <si>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</si>
  <si>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</si>
  <si>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</si>
  <si>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</si>
  <si>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</si>
  <si>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</si>
  <si>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</si>
  <si>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</si>
  <si>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</si>
  <si>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</si>
  <si>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</si>
  <si>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</si>
  <si>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</si>
  <si>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</si>
  <si>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</si>
  <si>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</si>
  <si>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</si>
  <si>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</si>
  <si>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</si>
  <si>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</si>
  <si>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</si>
  <si>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</si>
  <si>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</si>
  <si>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</si>
  <si>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</si>
  <si>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</si>
  <si>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</si>
  <si>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</si>
  <si>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</si>
  <si>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</si>
  <si>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</si>
  <si>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</si>
  <si>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</si>
  <si>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</si>
  <si>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</si>
  <si>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</si>
  <si>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</si>
  <si>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</si>
  <si>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</si>
  <si>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</si>
  <si>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</si>
  <si>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</si>
  <si>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</si>
  <si>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</si>
  <si>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</si>
  <si>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</si>
  <si>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</si>
  <si>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</si>
  <si>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</si>
  <si>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</si>
  <si>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</si>
  <si>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</si>
  <si>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</si>
  <si>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</si>
  <si>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</si>
  <si>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</si>
  <si>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</si>
  <si>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</si>
  <si>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</si>
  <si>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</si>
  <si>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</si>
  <si>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</si>
  <si>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</si>
  <si>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</si>
  <si>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</si>
  <si>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</si>
  <si>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</si>
  <si>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</si>
  <si>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</si>
  <si>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</si>
  <si>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</si>
  <si>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</si>
  <si>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</si>
  <si>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</si>
  <si>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</si>
  <si>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</si>
  <si>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</si>
  <si>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</si>
  <si>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</si>
  <si>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</si>
  <si>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</si>
  <si>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</si>
  <si>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</si>
  <si>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</si>
  <si>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</si>
  <si>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</si>
  <si>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</si>
  <si>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</si>
  <si>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</si>
  <si>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</si>
  <si>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</si>
  <si>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</si>
  <si>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</si>
  <si>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</si>
  <si>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</si>
  <si>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</si>
  <si>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</si>
  <si>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</si>
  <si>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</si>
  <si>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</si>
  <si>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</si>
  <si>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</si>
  <si>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</si>
  <si>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</si>
  <si>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</si>
  <si>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</si>
  <si>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</si>
  <si>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</si>
  <si>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</si>
  <si>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</si>
  <si>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</si>
  <si>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</si>
  <si>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</si>
  <si>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</si>
  <si>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</si>
  <si>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</si>
  <si>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</si>
  <si>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</si>
  <si>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</si>
  <si>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</si>
  <si>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</si>
  <si>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</si>
  <si>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</si>
  <si>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</si>
  <si>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</si>
  <si>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</si>
  <si>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</si>
  <si>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</si>
  <si>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</si>
  <si>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</si>
  <si>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</si>
  <si>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</si>
  <si>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</si>
  <si>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</si>
  <si>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</si>
  <si>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</si>
  <si>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</si>
  <si>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</si>
  <si>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</si>
  <si>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</si>
  <si>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</si>
  <si>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</si>
  <si>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</si>
  <si>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</si>
  <si>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</si>
  <si>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</si>
  <si>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</si>
  <si>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</si>
  <si>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</si>
  <si>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</si>
  <si>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</si>
  <si>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</si>
  <si>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</si>
  <si>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</si>
  <si>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</si>
  <si>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</si>
  <si>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</si>
  <si>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</si>
  <si>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</si>
  <si>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</si>
  <si>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</si>
  <si>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</si>
  <si>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</si>
  <si>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</si>
  <si>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</si>
  <si>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</si>
  <si>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</si>
  <si>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</si>
  <si>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</si>
  <si>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</si>
  <si>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</si>
  <si>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</si>
  <si>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</si>
  <si>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</si>
  <si>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</si>
  <si>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</si>
  <si>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</si>
  <si>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</si>
  <si>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</si>
  <si>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</si>
  <si>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</si>
  <si>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</si>
  <si>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</si>
  <si>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</si>
  <si>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</si>
  <si>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</si>
  <si>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</si>
  <si>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</si>
  <si>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</si>
  <si>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</si>
  <si>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</si>
  <si>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</si>
  <si>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</si>
  <si>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</si>
  <si>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</si>
  <si>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</si>
  <si>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</si>
  <si>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</si>
  <si>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</si>
  <si>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</si>
  <si>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</si>
  <si>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</si>
  <si>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</si>
  <si>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</si>
  <si>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</si>
  <si>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</si>
  <si>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</si>
  <si>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</si>
  <si>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</si>
  <si>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</si>
  <si>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</si>
  <si>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</si>
  <si>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</si>
  <si>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</si>
  <si>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</si>
  <si>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</si>
  <si>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</si>
  <si>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</si>
  <si>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</si>
  <si>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</si>
  <si>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</si>
  <si>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</si>
  <si>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</si>
  <si>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</si>
  <si>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</si>
  <si>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</si>
  <si>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</si>
  <si>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</si>
  <si>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</si>
  <si>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</si>
  <si>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</si>
  <si>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</si>
  <si>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</si>
  <si>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</si>
  <si>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</si>
  <si>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</si>
  <si>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</si>
  <si>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</si>
  <si>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</si>
  <si>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</si>
  <si>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</si>
  <si>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</si>
  <si>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</si>
  <si>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</si>
  <si>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</si>
  <si>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</si>
  <si>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</si>
  <si>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</si>
  <si>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</si>
  <si>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</si>
  <si>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</si>
  <si>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</si>
  <si>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</si>
  <si>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</si>
  <si>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</si>
  <si>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</si>
  <si>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</si>
  <si>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</si>
  <si>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</si>
  <si>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</si>
  <si>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</si>
  <si>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</si>
  <si>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</si>
  <si>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</si>
  <si>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</si>
  <si>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</si>
  <si>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</si>
  <si>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</si>
  <si>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</si>
  <si>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</si>
  <si>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</si>
  <si>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</si>
  <si>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</si>
  <si>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</si>
  <si>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</si>
  <si>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</si>
  <si>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</si>
  <si>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</si>
  <si>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</si>
  <si>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</si>
  <si>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</si>
  <si>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</si>
  <si>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</si>
  <si>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</si>
  <si>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</si>
  <si>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</si>
  <si>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</si>
  <si>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</si>
  <si>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</si>
  <si>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</si>
  <si>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</si>
  <si>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</si>
  <si>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</si>
  <si>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</si>
  <si>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</si>
  <si>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</si>
  <si>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</si>
  <si>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</si>
  <si>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</si>
  <si>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</si>
  <si>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</si>
  <si>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</si>
  <si>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</si>
  <si>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</si>
  <si>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</si>
  <si>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</si>
  <si>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</si>
  <si>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</si>
  <si>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</si>
  <si>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</si>
  <si>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</si>
  <si>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</si>
  <si>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</si>
  <si>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</si>
  <si>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</si>
  <si>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</si>
  <si>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</si>
  <si>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</si>
  <si>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</si>
  <si>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</si>
  <si>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</si>
  <si>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</si>
  <si>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</si>
  <si>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</si>
  <si>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</si>
  <si>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</si>
  <si>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</si>
  <si>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</si>
  <si>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</si>
  <si>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</si>
  <si>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</si>
  <si>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</si>
  <si>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</si>
  <si>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</si>
  <si>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</si>
  <si>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</si>
  <si>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</si>
  <si>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</si>
  <si>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</si>
  <si>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</si>
  <si>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</si>
  <si>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</si>
  <si>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</si>
  <si>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</si>
  <si>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</si>
  <si>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</si>
  <si>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</si>
  <si>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</si>
  <si>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</si>
  <si>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</si>
  <si>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</si>
  <si>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</si>
  <si>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</si>
  <si>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</si>
  <si>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</si>
  <si>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</si>
  <si>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</si>
  <si>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</si>
  <si>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</si>
  <si>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</si>
  <si>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</si>
  <si>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</si>
  <si>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</si>
  <si>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</si>
  <si>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</si>
  <si>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</si>
  <si>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</si>
  <si>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</si>
  <si>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</si>
  <si>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</si>
  <si>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</si>
  <si>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</si>
  <si>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</si>
  <si>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</si>
  <si>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</si>
  <si>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</si>
  <si>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</si>
  <si>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</si>
  <si>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</si>
  <si>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</si>
  <si>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</si>
  <si>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</si>
  <si>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</si>
  <si>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</si>
  <si>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</si>
  <si>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</si>
  <si>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</si>
  <si>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</si>
  <si>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</si>
  <si>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</si>
  <si>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</si>
  <si>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</si>
  <si>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</si>
  <si>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</si>
  <si>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</si>
  <si>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</si>
  <si>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</si>
  <si>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</si>
  <si>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</si>
  <si>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</si>
  <si>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</si>
  <si>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</si>
  <si>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</si>
  <si>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</si>
  <si>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</si>
  <si>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</si>
  <si>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</si>
  <si>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</si>
  <si>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</si>
  <si>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</si>
  <si>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</si>
  <si>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</si>
  <si>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</si>
  <si>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</si>
  <si>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</si>
  <si>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</si>
  <si>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</si>
  <si>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</si>
  <si>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</si>
  <si>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</si>
  <si>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</si>
  <si>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</si>
  <si>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</si>
  <si>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</si>
  <si>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</si>
  <si>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</si>
  <si>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</si>
  <si>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</si>
  <si>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</si>
  <si>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</si>
  <si>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</si>
  <si>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</si>
  <si>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</si>
  <si>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</si>
  <si>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</si>
  <si>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</si>
  <si>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</si>
  <si>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</si>
  <si>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</si>
  <si>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</si>
  <si>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</si>
  <si>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</si>
  <si>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</si>
  <si>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</si>
  <si>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</si>
  <si>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</si>
  <si>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</si>
  <si>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</si>
  <si>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</si>
  <si>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</si>
  <si>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</si>
  <si>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</si>
  <si>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</si>
  <si>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</si>
  <si>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</si>
  <si>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</si>
  <si>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</si>
  <si>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</si>
  <si>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</si>
  <si>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</si>
  <si>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</si>
  <si>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</si>
  <si>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</si>
  <si>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</si>
  <si>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</si>
  <si>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</si>
  <si>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</si>
  <si>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</si>
  <si>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</si>
  <si>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</si>
  <si>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</si>
  <si>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</si>
  <si>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</si>
  <si>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</si>
  <si>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</si>
  <si>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</si>
  <si>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</si>
  <si>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</si>
  <si>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</si>
  <si>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</si>
  <si>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</si>
  <si>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</si>
  <si>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</si>
  <si>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</si>
  <si>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</si>
  <si>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</si>
  <si>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</si>
  <si>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</si>
  <si>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</si>
  <si>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</si>
  <si>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</si>
  <si>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</si>
  <si>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</si>
  <si>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</si>
  <si>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</si>
  <si>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</si>
  <si>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</si>
  <si>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</si>
  <si>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</si>
  <si>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</si>
  <si>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</si>
  <si>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</si>
  <si>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</si>
  <si>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</si>
  <si>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</si>
  <si>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</si>
  <si>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</si>
  <si>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</si>
  <si>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</si>
  <si>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</si>
  <si>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</si>
  <si>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</si>
  <si>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</si>
  <si>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</si>
  <si>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</si>
  <si>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</si>
  <si>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</si>
  <si>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</si>
  <si>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</si>
  <si>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</si>
  <si>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</si>
  <si>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</si>
  <si>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</si>
  <si>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</si>
  <si>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</si>
  <si>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</si>
  <si>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</si>
  <si>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</si>
  <si>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</si>
  <si>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</si>
  <si>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</si>
  <si>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</si>
  <si>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</si>
  <si>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</si>
  <si>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</si>
  <si>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</si>
  <si>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</si>
  <si>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</si>
  <si>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</si>
  <si>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</si>
  <si>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</si>
  <si>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</si>
  <si>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</si>
  <si>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</si>
  <si>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</si>
  <si>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</si>
  <si>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</si>
  <si>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</si>
  <si>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</si>
  <si>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</si>
  <si>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</si>
  <si>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</si>
  <si>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</si>
  <si>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</si>
  <si>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</si>
  <si>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</si>
  <si>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</si>
  <si>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</si>
  <si>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</si>
  <si>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</si>
  <si>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</si>
  <si>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</si>
  <si>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</si>
  <si>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</si>
  <si>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</si>
  <si>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</si>
  <si>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</si>
  <si>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</si>
  <si>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</si>
  <si>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</si>
  <si>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</si>
  <si>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</si>
  <si>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</si>
  <si>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</si>
  <si>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</si>
  <si>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</si>
  <si>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</si>
  <si>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</si>
  <si>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</si>
  <si>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</si>
  <si>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</si>
  <si>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</si>
  <si>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</si>
  <si>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</si>
  <si>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</si>
  <si>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</si>
  <si>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</si>
  <si>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</si>
  <si>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</si>
  <si>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</si>
  <si>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</si>
  <si>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</si>
  <si>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</si>
  <si>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</si>
  <si>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</si>
  <si>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</si>
  <si>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</si>
  <si>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</si>
  <si>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</si>
  <si>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</si>
  <si>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</si>
  <si>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</si>
  <si>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</si>
  <si>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</si>
  <si>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</si>
  <si>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</si>
  <si>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</si>
  <si>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</si>
  <si>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</si>
  <si>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</si>
  <si>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</si>
  <si>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</si>
  <si>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</si>
  <si>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</si>
  <si>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</si>
  <si>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</si>
  <si>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</si>
  <si>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</si>
  <si>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</si>
  <si>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</si>
  <si>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</si>
  <si>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</si>
  <si>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</si>
  <si>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</si>
  <si>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</si>
  <si>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</si>
  <si>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</si>
  <si>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</si>
  <si>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</si>
  <si>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</si>
  <si>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</si>
  <si>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</si>
  <si>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</si>
  <si>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</si>
  <si>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</si>
  <si>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</si>
  <si>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</si>
  <si>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</si>
  <si>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</si>
  <si>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</si>
  <si>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</si>
  <si>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</si>
  <si>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</si>
  <si>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</si>
  <si>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</si>
  <si>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</si>
  <si>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</si>
  <si>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</si>
  <si>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</si>
  <si>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</si>
  <si>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</si>
  <si>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</si>
  <si>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</si>
  <si>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</si>
  <si>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</si>
  <si>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</si>
  <si>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</si>
  <si>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</si>
  <si>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</si>
  <si>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</si>
  <si>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</si>
  <si>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</si>
  <si>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</si>
  <si>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</si>
  <si>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</si>
  <si>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</si>
  <si>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</si>
  <si>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</si>
  <si>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</si>
  <si>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</si>
  <si>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</si>
  <si>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</si>
  <si>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</si>
  <si>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</si>
  <si>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</si>
  <si>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</si>
  <si>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</si>
  <si>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</si>
  <si>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</si>
  <si>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</si>
  <si>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</si>
  <si>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</si>
  <si>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</si>
  <si>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</si>
  <si>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</si>
  <si>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</si>
  <si>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</si>
  <si>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</si>
  <si>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</si>
  <si>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</si>
  <si>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</si>
  <si>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</si>
  <si>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</si>
  <si>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</si>
  <si>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</si>
  <si>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</si>
  <si>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</si>
  <si>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</si>
  <si>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</si>
  <si>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</si>
  <si>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</si>
  <si>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</si>
  <si>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</si>
  <si>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</si>
  <si>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</si>
  <si>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</si>
  <si>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</si>
  <si>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</si>
  <si>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</si>
  <si>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</si>
  <si>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</si>
  <si>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</si>
  <si>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</si>
  <si>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</si>
  <si>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</si>
  <si>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</si>
  <si>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</si>
  <si>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</si>
  <si>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</si>
  <si>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</si>
  <si>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</si>
  <si>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</si>
  <si>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</si>
  <si>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</si>
  <si>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</si>
  <si>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</si>
  <si>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</si>
  <si>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</si>
  <si>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</si>
  <si>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</si>
  <si>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</si>
  <si>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</si>
  <si>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</si>
  <si>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</si>
  <si>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</si>
  <si>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</si>
  <si>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</si>
  <si>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</si>
  <si>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</si>
  <si>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</si>
  <si>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</si>
  <si>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</si>
  <si>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</si>
  <si>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</si>
  <si>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</si>
  <si>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</si>
  <si>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</si>
  <si>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</si>
  <si>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</si>
  <si>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</si>
  <si>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</si>
  <si>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</si>
  <si>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</si>
  <si>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</si>
  <si>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</si>
  <si>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</si>
  <si>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</si>
  <si>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</si>
  <si>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</si>
  <si>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</si>
  <si>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</si>
  <si>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</si>
  <si>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</si>
  <si>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</si>
  <si>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</si>
  <si>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</si>
  <si>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</si>
  <si>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</si>
  <si>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</si>
  <si>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</si>
  <si>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</si>
  <si>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</si>
  <si>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</si>
  <si>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</si>
  <si>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</si>
  <si>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</si>
  <si>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</si>
  <si>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</si>
  <si>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</si>
  <si>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</si>
  <si>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</si>
  <si>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</si>
  <si>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</si>
  <si>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</si>
  <si>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</si>
  <si>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</si>
  <si>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</si>
  <si>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</si>
  <si>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</si>
  <si>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</si>
  <si>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</si>
  <si>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</si>
  <si>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</si>
  <si>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</si>
  <si>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</si>
  <si>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</si>
  <si>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</si>
  <si>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</si>
  <si>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</si>
  <si>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</si>
  <si>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</si>
  <si>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</si>
  <si>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</si>
  <si>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</si>
  <si>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</si>
  <si>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</si>
  <si>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</si>
  <si>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</si>
  <si>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</si>
  <si>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</si>
  <si>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</si>
  <si>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</si>
  <si>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</si>
  <si>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</si>
  <si>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</si>
  <si>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</si>
  <si>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</si>
  <si>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</si>
  <si>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</si>
  <si>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</si>
  <si>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</si>
  <si>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</si>
  <si>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</si>
  <si>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</si>
  <si>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</si>
  <si>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</si>
  <si>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</si>
  <si>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</si>
  <si>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</si>
  <si>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</si>
  <si>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</si>
  <si>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</si>
  <si>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</si>
  <si>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</si>
  <si>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</si>
  <si>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</si>
  <si>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</si>
  <si>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</si>
  <si>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</si>
  <si>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</si>
  <si>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</si>
  <si>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</si>
  <si>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</si>
  <si>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</si>
  <si>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</si>
  <si>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</si>
  <si>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</si>
  <si>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</si>
  <si>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</si>
  <si>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</si>
  <si>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</si>
  <si>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</si>
  <si>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</si>
  <si>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</si>
  <si>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</si>
  <si>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</si>
  <si>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</si>
  <si>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</si>
  <si>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</si>
  <si>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</si>
  <si>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</si>
  <si>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</si>
  <si>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</si>
  <si>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</si>
  <si>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</si>
  <si>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</si>
  <si>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</si>
  <si>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</si>
  <si>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</si>
  <si>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</si>
  <si>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</si>
  <si>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</si>
  <si>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</si>
  <si>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</si>
  <si>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</si>
  <si>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</si>
  <si>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</si>
  <si>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</si>
  <si>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</si>
  <si>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</si>
  <si>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</si>
  <si>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</si>
  <si>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</si>
  <si>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</si>
  <si>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</si>
  <si>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</si>
  <si>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</si>
  <si>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</si>
  <si>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</si>
  <si>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</si>
  <si>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</si>
  <si>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</si>
  <si>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</si>
  <si>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</si>
  <si>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</si>
  <si>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</si>
  <si>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</si>
  <si>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</si>
  <si>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</si>
  <si>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</si>
  <si>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</si>
  <si>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</si>
  <si>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</si>
  <si>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</si>
  <si>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</si>
  <si>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</si>
  <si>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</si>
  <si>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</si>
  <si>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</si>
  <si>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</si>
  <si>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</si>
  <si>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</si>
  <si>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</si>
  <si>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</si>
  <si>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</si>
  <si>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</si>
  <si>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</si>
  <si>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</si>
  <si>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</si>
  <si>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</si>
  <si>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</si>
  <si>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</si>
  <si>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</si>
  <si>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</si>
  <si>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</si>
  <si>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</si>
  <si>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</si>
  <si>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</si>
  <si>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</si>
  <si>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</si>
  <si>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</si>
  <si>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</si>
  <si>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</si>
  <si>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</si>
  <si>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</si>
  <si>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</si>
  <si>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</si>
  <si>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</si>
  <si>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</si>
  <si>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</si>
  <si>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</si>
  <si>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</si>
  <si>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</si>
  <si>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</si>
  <si>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</si>
  <si>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</si>
  <si>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</si>
  <si>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</si>
  <si>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</si>
  <si>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</si>
  <si>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</si>
  <si>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</si>
  <si>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</si>
  <si>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</si>
  <si>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</si>
  <si>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</si>
  <si>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</si>
  <si>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</si>
  <si>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</si>
  <si>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</si>
  <si>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</si>
  <si>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</si>
  <si>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</si>
  <si>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</si>
  <si>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</si>
  <si>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</si>
  <si>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</si>
  <si>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</si>
  <si>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</si>
  <si>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</si>
  <si>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</si>
  <si>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</si>
  <si>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</si>
  <si>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</si>
  <si>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</si>
  <si>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</si>
  <si>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</si>
  <si>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</si>
  <si>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</si>
  <si>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</si>
  <si>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</si>
  <si>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</si>
  <si>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</si>
  <si>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</si>
  <si>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</si>
  <si>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</si>
  <si>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</si>
  <si>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</si>
  <si>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</si>
  <si>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</si>
  <si>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</si>
  <si>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</si>
  <si>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</si>
  <si>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</si>
  <si>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</si>
  <si>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</si>
  <si>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</si>
  <si>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</si>
  <si>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</si>
  <si>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</si>
  <si>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</si>
  <si>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</si>
  <si>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</si>
  <si>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</si>
  <si>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</si>
  <si>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</si>
  <si>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</si>
  <si>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</si>
  <si>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</si>
  <si>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</si>
  <si>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</si>
  <si>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</si>
  <si>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</si>
  <si>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</si>
  <si>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</si>
  <si>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</si>
  <si>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</si>
  <si>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</si>
  <si>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</si>
  <si>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</si>
  <si>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</si>
  <si>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</si>
  <si>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</si>
  <si>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</si>
  <si>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</si>
  <si>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</si>
  <si>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</si>
  <si>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</si>
  <si>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</si>
  <si>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</si>
  <si>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</si>
  <si>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</si>
  <si>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</si>
  <si>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</si>
  <si>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</si>
  <si>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</si>
  <si>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</si>
  <si>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</si>
  <si>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</si>
  <si>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</si>
  <si>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</si>
  <si>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</si>
  <si>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</si>
  <si>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</si>
  <si>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</si>
  <si>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</si>
  <si>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</si>
  <si>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</si>
  <si>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</si>
  <si>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</si>
  <si>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</si>
  <si>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</si>
  <si>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</si>
  <si>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</si>
  <si>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</si>
  <si>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</si>
  <si>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</si>
  <si>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</si>
  <si>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</si>
  <si>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</si>
  <si>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</si>
  <si>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</si>
  <si>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</si>
  <si>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</si>
  <si>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</si>
  <si>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</si>
  <si>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</si>
  <si>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</si>
  <si>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</si>
  <si>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</si>
  <si>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</si>
  <si>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</si>
  <si>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</si>
  <si>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</si>
  <si>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</si>
  <si>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</si>
  <si>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</si>
  <si>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</si>
  <si>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</si>
  <si>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</si>
  <si>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</si>
  <si>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</si>
  <si>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</si>
  <si>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</si>
  <si>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</si>
  <si>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</si>
  <si>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</si>
  <si>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</si>
  <si>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</si>
  <si>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</si>
  <si>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</si>
  <si>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</si>
  <si>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</si>
  <si>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</si>
  <si>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</si>
  <si>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</si>
  <si>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</si>
  <si>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</si>
  <si>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</si>
  <si>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</si>
  <si>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</si>
  <si>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</si>
  <si>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</si>
  <si>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</si>
  <si>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</si>
  <si>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</si>
  <si>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</si>
  <si>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</si>
  <si>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</si>
  <si>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</si>
  <si>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</si>
  <si>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</si>
  <si>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</si>
  <si>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</si>
  <si>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</si>
  <si>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</si>
  <si>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</si>
  <si>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</si>
  <si>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</si>
  <si>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</si>
  <si>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</si>
  <si>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</si>
  <si>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</si>
  <si>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</si>
  <si>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</si>
  <si>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</si>
  <si>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</si>
  <si>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</si>
  <si>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</si>
  <si>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</si>
  <si>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</si>
  <si>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</si>
  <si>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</si>
  <si>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</si>
  <si>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</si>
  <si>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</si>
  <si>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</si>
  <si>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</si>
  <si>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</si>
  <si>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</si>
  <si>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</si>
  <si>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</si>
  <si>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</si>
  <si>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</si>
  <si>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</si>
  <si>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</si>
  <si>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</si>
  <si>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</si>
  <si>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</si>
  <si>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</si>
  <si>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</si>
  <si>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</si>
  <si>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</si>
  <si>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</si>
  <si>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</si>
  <si>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</si>
  <si>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</si>
  <si>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</si>
  <si>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</si>
  <si>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</si>
  <si>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</si>
  <si>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</si>
  <si>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</si>
  <si>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</si>
  <si>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</si>
  <si>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</si>
  <si>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</si>
  <si>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</si>
  <si>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</si>
  <si>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</si>
  <si>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</si>
  <si>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</si>
  <si>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</si>
  <si>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</si>
  <si>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</si>
  <si>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</si>
  <si>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</si>
  <si>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</si>
  <si>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</si>
  <si>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</si>
  <si>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</si>
  <si>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</si>
  <si>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</si>
  <si>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</si>
  <si>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</si>
  <si>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</si>
  <si>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</si>
  <si>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</si>
  <si>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</si>
  <si>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</si>
  <si>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</si>
  <si>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</si>
  <si>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</si>
  <si>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</si>
  <si>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</si>
  <si>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</si>
  <si>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</si>
  <si>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</si>
  <si>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</si>
  <si>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</si>
  <si>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</si>
  <si>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</si>
  <si>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</si>
  <si>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</si>
  <si>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</si>
  <si>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</si>
  <si>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</si>
  <si>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</si>
  <si>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</si>
  <si>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</si>
  <si>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</si>
  <si>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</si>
  <si>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</si>
  <si>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</si>
  <si>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</si>
  <si>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</si>
  <si>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</si>
  <si>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</si>
  <si>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</si>
  <si>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</si>
  <si>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</si>
  <si>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</si>
  <si>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</si>
  <si>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</si>
  <si>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</si>
  <si>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</si>
  <si>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</si>
  <si>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</si>
  <si>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</si>
  <si>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</si>
  <si>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</si>
  <si>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</si>
  <si>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</si>
  <si>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</si>
  <si>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</si>
  <si>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</si>
  <si>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</si>
  <si>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</si>
  <si>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</si>
  <si>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</si>
  <si>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</si>
  <si>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</si>
  <si>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</si>
  <si>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</si>
  <si>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</si>
  <si>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</si>
  <si>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</si>
  <si>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</si>
  <si>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</si>
  <si>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</si>
  <si>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</si>
  <si>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</si>
  <si>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</si>
  <si>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</si>
  <si>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</si>
  <si>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</si>
  <si>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</si>
  <si>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</si>
  <si>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</si>
  <si>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</si>
  <si>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</si>
  <si>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</si>
  <si>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</si>
  <si>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</si>
  <si>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</si>
  <si>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</si>
  <si>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</si>
  <si>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</si>
  <si>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</si>
  <si>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</si>
  <si>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</si>
  <si>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</si>
  <si>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</si>
  <si>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</si>
  <si>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</si>
  <si>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</si>
  <si>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</si>
  <si>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</si>
  <si>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</si>
  <si>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</si>
  <si>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</si>
  <si>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</si>
  <si>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</si>
  <si>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</si>
  <si>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</si>
  <si>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</si>
  <si>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</si>
  <si>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</si>
  <si>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</si>
  <si>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</si>
  <si>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</si>
  <si>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</si>
  <si>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</si>
  <si>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</si>
  <si>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</si>
  <si>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</si>
  <si>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</si>
  <si>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</si>
  <si>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</si>
  <si>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</si>
  <si>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</si>
  <si>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</si>
  <si>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</si>
  <si>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</si>
  <si>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</si>
  <si>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</si>
  <si>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</si>
  <si>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</si>
  <si>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</si>
  <si>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</si>
  <si>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</si>
  <si>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</si>
  <si>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</si>
  <si>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</si>
  <si>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</si>
  <si>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</si>
  <si>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</si>
  <si>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</si>
  <si>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</si>
  <si>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</si>
  <si>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</si>
  <si>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</si>
  <si>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</si>
  <si>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</si>
  <si>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</si>
  <si>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</si>
  <si>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</si>
  <si>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</si>
  <si>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</si>
  <si>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</si>
  <si>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</si>
  <si>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</si>
  <si>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</si>
  <si>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</si>
  <si>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</si>
  <si>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</si>
  <si>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</si>
  <si>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</si>
  <si>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</si>
  <si>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</si>
  <si>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</si>
  <si>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</si>
  <si>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</si>
  <si>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</si>
  <si>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</si>
  <si>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</si>
  <si>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</si>
  <si>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</si>
  <si>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</si>
  <si>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</si>
  <si>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</si>
  <si>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</si>
  <si>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</si>
  <si>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</si>
  <si>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</si>
  <si>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</si>
  <si>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</si>
  <si>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</si>
  <si>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</si>
  <si>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</si>
  <si>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</si>
  <si>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</si>
  <si>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</si>
  <si>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</si>
  <si>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</si>
  <si>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</si>
  <si>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</si>
  <si>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</si>
  <si>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</si>
  <si>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</si>
  <si>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</si>
  <si>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</si>
  <si>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</si>
  <si>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</si>
  <si>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</si>
  <si>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</si>
  <si>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</si>
  <si>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</si>
  <si>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</si>
  <si>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</si>
  <si>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</si>
  <si>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</si>
  <si>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</si>
  <si>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</si>
  <si>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</si>
  <si>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</si>
  <si>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</si>
  <si>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</si>
  <si>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</si>
  <si>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</si>
  <si>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</si>
  <si>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</si>
  <si>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</si>
  <si>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</si>
  <si>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</si>
  <si>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</si>
  <si>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</si>
  <si>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</si>
  <si>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</si>
  <si>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</si>
  <si>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</si>
  <si>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</si>
  <si>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</si>
  <si>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</si>
  <si>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</si>
  <si>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</si>
  <si>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</si>
  <si>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</si>
  <si>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</si>
  <si>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</si>
  <si>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</si>
  <si>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</si>
  <si>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</si>
  <si>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</si>
  <si>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</si>
  <si>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</si>
  <si>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</si>
  <si>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</si>
  <si>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</si>
  <si>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</si>
  <si>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</si>
  <si>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</si>
  <si>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</si>
  <si>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</si>
  <si>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</si>
  <si>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</si>
  <si>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</si>
  <si>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</si>
  <si>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</si>
  <si>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</si>
  <si>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</si>
  <si>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</si>
  <si>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</si>
  <si>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</si>
  <si>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</si>
  <si>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</si>
  <si>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</si>
  <si>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</si>
  <si>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</si>
  <si>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</si>
  <si>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</si>
  <si>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</si>
  <si>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</si>
  <si>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</si>
  <si>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</si>
  <si>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</si>
  <si>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</si>
  <si>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</si>
  <si>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</si>
  <si>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</si>
  <si>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</si>
  <si>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</si>
  <si>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</si>
  <si>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</si>
  <si>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</si>
  <si>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</si>
  <si>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</si>
  <si>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</si>
  <si>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</si>
  <si>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</si>
  <si>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</si>
  <si>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</si>
  <si>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</si>
  <si>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</si>
  <si>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</si>
  <si>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</si>
  <si>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</si>
  <si>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</si>
  <si>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</si>
  <si>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</si>
  <si>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</si>
  <si>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</si>
  <si>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</si>
  <si>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</si>
  <si>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</si>
  <si>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</si>
  <si>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</si>
  <si>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</si>
  <si>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</si>
  <si>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</si>
  <si>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</si>
  <si>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</si>
  <si>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</si>
  <si>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</si>
  <si>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</si>
  <si>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</si>
  <si>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</si>
  <si>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</si>
  <si>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</si>
  <si>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</si>
  <si>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</si>
  <si>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</si>
  <si>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</si>
  <si>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</si>
  <si>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</si>
  <si>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</si>
  <si>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</si>
  <si>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</si>
  <si>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</si>
  <si>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</si>
  <si>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</si>
  <si>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</si>
  <si>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</si>
  <si>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</si>
  <si>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</si>
  <si>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</si>
  <si>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</si>
  <si>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</si>
  <si>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</si>
  <si>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</si>
  <si>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</si>
  <si>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</si>
  <si>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</si>
  <si>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</si>
  <si>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</si>
  <si>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</si>
  <si>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</si>
  <si>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</si>
  <si>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</si>
  <si>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</si>
  <si>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</si>
  <si>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</si>
  <si>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</si>
  <si>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</si>
  <si>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</si>
  <si>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</si>
  <si>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</si>
  <si>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</si>
  <si>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</si>
  <si>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</si>
  <si>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</si>
  <si>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</si>
  <si>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</si>
  <si>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</si>
  <si>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</si>
  <si>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</si>
  <si>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</si>
  <si>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</si>
  <si>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</si>
  <si>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</si>
  <si>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</si>
  <si>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</si>
  <si>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</si>
  <si>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</si>
  <si>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</si>
  <si>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</si>
  <si>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</si>
  <si>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</si>
  <si>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</si>
  <si>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</si>
  <si>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</si>
  <si>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</si>
  <si>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</si>
  <si>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</si>
  <si>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</si>
  <si>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</si>
  <si>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</si>
  <si>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</si>
  <si>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</si>
  <si>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</si>
  <si>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</si>
  <si>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</si>
  <si>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</si>
  <si>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</si>
  <si>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</si>
  <si>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</si>
  <si>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</si>
  <si>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</si>
  <si>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</si>
  <si>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</si>
  <si>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</si>
  <si>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</si>
  <si>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</si>
  <si>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</si>
  <si>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</si>
  <si>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</si>
  <si>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</si>
  <si>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</si>
  <si>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</si>
  <si>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</si>
  <si>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</si>
  <si>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</si>
  <si>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</si>
  <si>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</si>
  <si>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</si>
  <si>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</si>
  <si>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</si>
  <si>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</si>
  <si>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</si>
  <si>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</si>
  <si>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</si>
  <si>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</si>
  <si>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</si>
  <si>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</si>
  <si>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</si>
  <si>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</si>
  <si>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</si>
  <si>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</si>
  <si>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</si>
  <si>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</si>
  <si>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</si>
  <si>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</si>
  <si>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</si>
  <si>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</si>
  <si>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</si>
  <si>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</si>
  <si>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</si>
  <si>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</si>
  <si>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</si>
  <si>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</si>
  <si>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</si>
  <si>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</si>
  <si>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</si>
  <si>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</si>
  <si>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</si>
  <si>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</si>
  <si>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</si>
  <si>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</si>
  <si>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</si>
  <si>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</si>
  <si>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</si>
  <si>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</si>
  <si>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</si>
  <si>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</si>
  <si>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</si>
  <si>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</si>
  <si>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</si>
  <si>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</si>
  <si>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</si>
  <si>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</si>
  <si>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</si>
  <si>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</si>
  <si>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</si>
  <si>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</si>
  <si>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</si>
  <si>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</si>
  <si>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</si>
  <si>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</si>
  <si>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</si>
  <si>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</si>
  <si>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</si>
  <si>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</si>
  <si>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</si>
  <si>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</si>
  <si>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</si>
  <si>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</si>
  <si>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</si>
  <si>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</si>
  <si>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</si>
  <si>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</si>
  <si>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</si>
  <si>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</si>
  <si>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</si>
  <si>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</si>
  <si>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</si>
  <si>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</si>
  <si>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</si>
  <si>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</si>
  <si>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</si>
  <si>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</si>
  <si>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</si>
  <si>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</si>
  <si>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</si>
  <si>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</si>
  <si>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</si>
  <si>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</si>
  <si>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</si>
  <si>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</si>
  <si>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</si>
  <si>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</si>
  <si>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</si>
  <si>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</si>
  <si>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</si>
  <si>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</si>
  <si>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</si>
  <si>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</si>
  <si>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</si>
  <si>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</si>
  <si>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</si>
  <si>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</si>
  <si>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</si>
  <si>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</si>
  <si>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</si>
  <si>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</si>
  <si>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</si>
  <si>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</si>
  <si>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</si>
  <si>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</si>
  <si>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</si>
  <si>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</si>
  <si>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</si>
  <si>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</si>
  <si>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</si>
  <si>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</si>
  <si>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</si>
  <si>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</si>
  <si>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</si>
  <si>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</si>
  <si>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</si>
  <si>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</si>
  <si>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</si>
  <si>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</si>
  <si>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</si>
  <si>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</si>
  <si>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</si>
  <si>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</si>
  <si>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</si>
  <si>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</si>
  <si>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</si>
  <si>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</si>
  <si>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</si>
  <si>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</si>
  <si>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</si>
  <si>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</si>
  <si>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</si>
  <si>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</si>
  <si>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</si>
  <si>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</si>
  <si>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</si>
  <si>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</si>
  <si>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</si>
  <si>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</si>
  <si>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</si>
  <si>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</si>
  <si>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</si>
  <si>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</si>
  <si>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</si>
  <si>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</si>
  <si>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</si>
  <si>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</si>
  <si>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</si>
  <si>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</si>
  <si>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</si>
  <si>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</si>
  <si>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</si>
  <si>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</si>
  <si>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</si>
  <si>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</si>
  <si>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</si>
  <si>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</si>
  <si>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</si>
  <si>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</si>
  <si>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</si>
  <si>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</si>
  <si>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</si>
  <si>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</si>
  <si>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</si>
  <si>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</si>
  <si>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</si>
  <si>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</si>
  <si>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</si>
  <si>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</si>
  <si>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</si>
  <si>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</si>
  <si>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</si>
  <si>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</si>
  <si>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</si>
  <si>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</si>
  <si>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</si>
  <si>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</si>
  <si>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</si>
  <si>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</si>
  <si>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</si>
  <si>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</si>
  <si>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</si>
  <si>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</si>
  <si>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</si>
  <si>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</si>
  <si>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</si>
  <si>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</si>
  <si>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</si>
  <si>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</si>
  <si>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</si>
  <si>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</si>
  <si>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</si>
  <si>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</si>
  <si>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</si>
  <si>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</si>
  <si>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</si>
  <si>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</si>
  <si>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</si>
  <si>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</si>
  <si>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</si>
  <si>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</si>
  <si>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</si>
  <si>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</si>
  <si>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</si>
  <si>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</si>
  <si>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</si>
  <si>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</si>
  <si>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</si>
  <si>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</si>
  <si>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</si>
  <si>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</si>
  <si>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</si>
  <si>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</si>
  <si>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</si>
  <si>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</si>
  <si>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</si>
  <si>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</si>
  <si>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</si>
  <si>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</si>
  <si>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</si>
  <si>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</si>
  <si>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</si>
  <si>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</si>
  <si>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</si>
  <si>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</si>
  <si>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</si>
  <si>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</si>
  <si>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</si>
  <si>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</si>
  <si>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</si>
  <si>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</si>
  <si>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</si>
  <si>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</si>
  <si>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</si>
  <si>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</si>
  <si>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</si>
  <si>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</si>
  <si>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</si>
  <si>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</si>
  <si>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</si>
  <si>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</si>
  <si>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</si>
  <si>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</si>
  <si>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</si>
  <si>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</si>
  <si>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</si>
  <si>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</si>
  <si>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</si>
  <si>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</si>
  <si>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</si>
  <si>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</si>
  <si>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</si>
  <si>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</si>
  <si>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</si>
  <si>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</si>
  <si>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</si>
  <si>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</si>
  <si>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</si>
  <si>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</si>
  <si>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</si>
  <si>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</si>
  <si>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</si>
  <si>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</si>
  <si>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</si>
  <si>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</si>
  <si>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</si>
  <si>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</si>
  <si>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</si>
  <si>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</si>
  <si>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</si>
  <si>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</si>
  <si>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</si>
  <si>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</si>
  <si>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</si>
  <si>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</si>
  <si>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</si>
  <si>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</si>
  <si>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</si>
  <si>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</si>
  <si>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</si>
  <si>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</si>
  <si>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</si>
  <si>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</si>
  <si>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</si>
  <si>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</si>
  <si>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</si>
  <si>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</si>
  <si>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</si>
  <si>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</si>
  <si>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</si>
  <si>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</si>
  <si>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</si>
  <si>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</si>
  <si>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</si>
  <si>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</si>
  <si>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</si>
  <si>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</si>
  <si>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</si>
  <si>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</si>
  <si>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</si>
  <si>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</si>
  <si>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</si>
  <si>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</si>
  <si>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</si>
  <si>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</si>
  <si>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</si>
  <si>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</si>
  <si>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</si>
  <si>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</si>
  <si>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</si>
  <si>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</si>
  <si>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</si>
  <si>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</si>
  <si>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</si>
  <si>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</si>
  <si>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</si>
  <si>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</si>
  <si>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</si>
  <si>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</si>
  <si>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</si>
  <si>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</si>
  <si>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</si>
  <si>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</si>
  <si>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</si>
  <si>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</si>
  <si>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</si>
  <si>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</si>
  <si>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</si>
  <si>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</si>
  <si>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</si>
  <si>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</si>
  <si>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</si>
  <si>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</si>
  <si>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</si>
  <si>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</si>
  <si>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</si>
  <si>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</si>
  <si>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</si>
  <si>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</si>
  <si>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</si>
  <si>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</si>
  <si>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</si>
  <si>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</si>
  <si>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</si>
  <si>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</si>
  <si>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</si>
  <si>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</si>
  <si>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</si>
  <si>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</si>
  <si>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</si>
  <si>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</si>
  <si>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</si>
  <si>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</si>
  <si>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</si>
  <si>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</si>
  <si>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</si>
  <si>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</si>
  <si>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</si>
  <si>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</si>
  <si>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</si>
  <si>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</si>
  <si>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</si>
  <si>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</si>
  <si>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</si>
  <si>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</si>
  <si>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</si>
  <si>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</si>
  <si>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</si>
  <si>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</si>
  <si>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</si>
  <si>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</si>
  <si>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</si>
  <si>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</si>
  <si>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</si>
  <si>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</si>
  <si>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</si>
  <si>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</si>
  <si>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</si>
  <si>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</si>
  <si>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</si>
  <si>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</si>
  <si>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</si>
  <si>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</si>
  <si>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</si>
  <si>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</si>
  <si>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</si>
  <si>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</si>
  <si>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</si>
  <si>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</si>
  <si>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</si>
  <si>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</si>
  <si>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</si>
  <si>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</si>
  <si>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</si>
  <si>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</si>
  <si>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</si>
  <si>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</si>
  <si>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</si>
  <si>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</si>
  <si>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</si>
  <si>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</si>
  <si>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</si>
  <si>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</si>
  <si>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</si>
  <si>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</si>
  <si>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</si>
  <si>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</si>
  <si>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</si>
  <si>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</si>
  <si>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</si>
  <si>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</si>
  <si>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</si>
  <si>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</si>
  <si>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</si>
  <si>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</si>
  <si>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</si>
  <si>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</si>
  <si>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</si>
  <si>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</si>
  <si>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</si>
  <si>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</si>
  <si>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</si>
  <si>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</si>
  <si>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</si>
  <si>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</si>
  <si>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</si>
  <si>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</si>
  <si>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</si>
  <si>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</si>
  <si>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</si>
  <si>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</si>
  <si>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</si>
  <si>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</si>
  <si>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</si>
  <si>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</si>
  <si>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</si>
  <si>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</si>
  <si>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</si>
  <si>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</si>
  <si>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</si>
  <si>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</si>
  <si>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</si>
  <si>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</si>
  <si>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</si>
  <si>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</si>
  <si>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</si>
  <si>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</si>
  <si>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</si>
  <si>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</si>
  <si>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</si>
  <si>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</si>
  <si>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</si>
  <si>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</si>
  <si>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</si>
  <si>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</si>
  <si>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</si>
  <si>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</si>
  <si>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</si>
  <si>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</si>
  <si>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</si>
  <si>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</si>
  <si>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</si>
  <si>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</si>
  <si>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</si>
  <si>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</si>
  <si>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</si>
  <si>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</si>
  <si>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</si>
  <si>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</si>
  <si>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</si>
  <si>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</si>
  <si>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</si>
  <si>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</si>
  <si>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</si>
  <si>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</si>
  <si>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</si>
  <si>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</si>
  <si>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</si>
  <si>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</si>
  <si>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</si>
  <si>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</si>
  <si>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</si>
  <si>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</si>
  <si>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</si>
  <si>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</si>
  <si>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</si>
  <si>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</si>
  <si>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</si>
  <si>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</si>
  <si>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</si>
  <si>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</si>
  <si>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</si>
  <si>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</si>
  <si>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</si>
  <si>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</si>
  <si>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</si>
  <si>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</si>
  <si>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</si>
  <si>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</si>
  <si>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</si>
  <si>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</si>
  <si>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</si>
  <si>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</si>
  <si>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</si>
  <si>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</si>
  <si>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</si>
  <si>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</si>
  <si>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</si>
  <si>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</si>
  <si>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</si>
  <si>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</si>
  <si>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</si>
  <si>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</si>
  <si>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</si>
  <si>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</si>
  <si>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</si>
  <si>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</si>
  <si>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</si>
  <si>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</si>
  <si>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</si>
  <si>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</si>
  <si>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</si>
  <si>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</si>
  <si>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</si>
  <si>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</si>
  <si>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</si>
  <si>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</si>
  <si>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</si>
  <si>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</si>
  <si>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</si>
  <si>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</si>
  <si>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</si>
  <si>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</si>
  <si>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</si>
  <si>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</si>
  <si>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</si>
  <si>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</si>
  <si>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</si>
  <si>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</si>
  <si>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</si>
  <si>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</si>
  <si>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</si>
  <si>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</si>
  <si>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</si>
  <si>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</si>
  <si>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</si>
  <si>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</si>
  <si>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</si>
  <si>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</si>
  <si>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</si>
  <si>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</si>
  <si>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</si>
  <si>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</si>
  <si>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</si>
  <si>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</si>
  <si>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</si>
  <si>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</si>
  <si>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</si>
  <si>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</si>
  <si>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</si>
  <si>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</si>
  <si>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</si>
  <si>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</si>
  <si>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</si>
  <si>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</si>
  <si>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</si>
  <si>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</si>
  <si>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</si>
  <si>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</si>
  <si>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</si>
  <si>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</si>
  <si>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</si>
  <si>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</si>
  <si>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</si>
  <si>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</si>
  <si>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</si>
  <si>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</si>
  <si>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</si>
  <si>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</si>
  <si>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</si>
  <si>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</si>
  <si>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</si>
  <si>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</si>
  <si>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</si>
  <si>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</si>
  <si>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</si>
  <si>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</si>
  <si>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</si>
  <si>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</si>
  <si>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</si>
  <si>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</si>
  <si>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</si>
  <si>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</si>
  <si>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</si>
  <si>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</si>
  <si>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</si>
  <si>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</si>
  <si>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</si>
  <si>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</si>
  <si>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</si>
  <si>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</si>
  <si>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</si>
  <si>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</si>
  <si>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</si>
  <si>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</si>
  <si>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</si>
  <si>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</si>
  <si>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</si>
  <si>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</si>
  <si>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</si>
  <si>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</si>
  <si>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</si>
  <si>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</si>
  <si>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</si>
  <si>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</si>
  <si>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</si>
  <si>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</si>
  <si>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</si>
  <si>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</si>
  <si>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</si>
  <si>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</si>
  <si>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</si>
  <si>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</si>
  <si>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</si>
  <si>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</si>
  <si>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</si>
  <si>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</si>
  <si>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</si>
  <si>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</si>
  <si>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</si>
  <si>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</si>
  <si>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</si>
  <si>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</si>
  <si>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</si>
  <si>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</si>
  <si>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</si>
  <si>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</si>
  <si>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</si>
  <si>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</si>
  <si>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</si>
  <si>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</si>
  <si>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</si>
  <si>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</si>
  <si>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</si>
  <si>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</si>
  <si>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</si>
  <si>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</si>
  <si>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</si>
  <si>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</si>
  <si>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</si>
  <si>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</si>
  <si>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</si>
  <si>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</si>
  <si>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</si>
  <si>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</si>
  <si>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</si>
  <si>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</si>
  <si>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</si>
  <si>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</si>
  <si>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</si>
  <si>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</si>
  <si>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</si>
  <si>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</si>
  <si>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</si>
  <si>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</si>
  <si>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</si>
  <si>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</si>
  <si>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</si>
  <si>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</si>
  <si>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</si>
  <si>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</si>
  <si>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</si>
  <si>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</si>
  <si>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</si>
  <si>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</si>
  <si>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</si>
  <si>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</si>
  <si>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</si>
  <si>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</si>
  <si>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</si>
  <si>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</si>
  <si>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</si>
  <si>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</si>
  <si>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</si>
  <si>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</si>
  <si>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</si>
  <si>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</si>
  <si>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</si>
  <si>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</si>
  <si>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</si>
  <si>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</si>
  <si>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</si>
  <si>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</si>
  <si>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</si>
  <si>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</si>
  <si>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</si>
  <si>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</si>
  <si>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</si>
  <si>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</si>
  <si>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</si>
  <si>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</si>
  <si>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</si>
  <si>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</si>
  <si>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</si>
  <si>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</si>
  <si>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</si>
  <si>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</si>
  <si>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</si>
  <si>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</si>
  <si>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</si>
  <si>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</si>
  <si>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</si>
  <si>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</si>
  <si>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</si>
  <si>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</si>
  <si>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</si>
  <si>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</si>
  <si>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</si>
  <si>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</si>
  <si>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</si>
  <si>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</si>
  <si>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</si>
  <si>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</si>
  <si>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</si>
  <si>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</si>
  <si>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</si>
  <si>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</si>
  <si>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</si>
  <si>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</si>
  <si>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</si>
  <si>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</si>
  <si>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</si>
  <si>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</si>
  <si>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</si>
  <si>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</si>
  <si>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</si>
  <si>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</si>
  <si>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</si>
  <si>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</si>
  <si>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</si>
  <si>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</si>
  <si>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</si>
  <si>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</si>
  <si>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</si>
  <si>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</si>
  <si>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</si>
  <si>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</si>
  <si>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</si>
  <si>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</si>
  <si>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</si>
  <si>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</si>
  <si>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</si>
  <si>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</si>
  <si>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</si>
  <si>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</si>
  <si>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</si>
  <si>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</si>
  <si>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</si>
  <si>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</si>
  <si>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</si>
  <si>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</si>
  <si>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</si>
  <si>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</si>
  <si>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</si>
  <si>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</si>
  <si>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</si>
  <si>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</si>
  <si>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</si>
  <si>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</si>
  <si>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</si>
  <si>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</si>
  <si>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</si>
  <si>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</si>
  <si>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</si>
  <si>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</si>
  <si>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</si>
  <si>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</si>
  <si>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</si>
  <si>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</si>
  <si>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</si>
  <si>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</si>
  <si>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</si>
  <si>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</si>
  <si>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</si>
  <si>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</si>
  <si>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</si>
  <si>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</si>
  <si>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</si>
  <si>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</si>
  <si>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</si>
  <si>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</si>
  <si>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</si>
  <si>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</si>
  <si>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</si>
  <si>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</si>
  <si>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</si>
  <si>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</si>
  <si>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</si>
  <si>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</si>
  <si>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</si>
  <si>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</si>
  <si>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</si>
  <si>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</si>
  <si>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</si>
  <si>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</si>
  <si>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</si>
  <si>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</si>
  <si>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</si>
  <si>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</si>
  <si>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</si>
  <si>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</si>
  <si>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</si>
  <si>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</si>
  <si>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</si>
  <si>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</si>
  <si>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</si>
  <si>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</si>
  <si>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</si>
  <si>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</si>
  <si>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</si>
  <si>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</si>
  <si>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</si>
  <si>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</si>
  <si>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</si>
  <si>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</si>
  <si>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</si>
  <si>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</si>
  <si>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</si>
  <si>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</si>
  <si>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</si>
  <si>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</si>
  <si>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</si>
  <si>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</si>
  <si>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</si>
  <si>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</si>
  <si>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</si>
  <si>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</si>
  <si>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</si>
  <si>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</si>
  <si>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</si>
  <si>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</si>
  <si>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</si>
  <si>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</si>
  <si>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</si>
  <si>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</si>
  <si>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</si>
  <si>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</si>
  <si>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</si>
  <si>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</si>
  <si>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</si>
  <si>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</si>
  <si>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</si>
  <si>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</si>
  <si>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</si>
  <si>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</si>
  <si>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</si>
  <si>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</si>
  <si>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</si>
  <si>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</si>
  <si>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</si>
  <si>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</si>
  <si>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</si>
  <si>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</si>
  <si>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</si>
  <si>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</si>
  <si>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</si>
  <si>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</si>
  <si>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</si>
  <si>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</si>
  <si>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</si>
  <si>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</si>
  <si>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</si>
  <si>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</si>
  <si>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</si>
  <si>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</si>
  <si>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</si>
  <si>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</si>
  <si>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</si>
  <si>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</si>
  <si>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</si>
  <si>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</si>
  <si>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</si>
  <si>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</si>
  <si>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</si>
  <si>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</si>
  <si>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</si>
  <si>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</si>
  <si>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</si>
  <si>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</si>
  <si>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</si>
  <si>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</si>
  <si>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</si>
  <si>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</si>
  <si>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</si>
  <si>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</si>
  <si>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</si>
  <si>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</si>
  <si>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</si>
  <si>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</si>
  <si>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</si>
  <si>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</si>
  <si>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</si>
  <si>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</si>
  <si>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</si>
  <si>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</si>
  <si>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</si>
  <si>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</si>
  <si>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</si>
  <si>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</si>
  <si>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</si>
  <si>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</si>
  <si>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</si>
  <si>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</si>
  <si>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</si>
  <si>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</si>
  <si>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</si>
  <si>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</si>
  <si>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</si>
  <si>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</si>
  <si>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</si>
  <si>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</si>
  <si>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</si>
  <si>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</si>
  <si>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</si>
  <si>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</si>
  <si>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</si>
  <si>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</si>
  <si>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</si>
  <si>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</si>
  <si>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</si>
  <si>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</si>
  <si>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</si>
  <si>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</si>
  <si>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</si>
  <si>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</si>
  <si>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</si>
  <si>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</si>
  <si>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</si>
  <si>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</si>
  <si>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</si>
  <si>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</si>
  <si>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</si>
  <si>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</si>
  <si>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</si>
  <si>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</si>
  <si>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</si>
  <si>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</si>
  <si>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</si>
  <si>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</si>
  <si>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</si>
  <si>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</si>
  <si>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</si>
  <si>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</si>
  <si>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</si>
  <si>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</si>
  <si>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</si>
  <si>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</si>
  <si>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</si>
  <si>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</si>
  <si>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</si>
  <si>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</si>
  <si>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</si>
  <si>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</si>
  <si>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</si>
  <si>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</si>
  <si>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</si>
  <si>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</si>
  <si>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</si>
  <si>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</si>
  <si>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</si>
  <si>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</si>
  <si>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</si>
  <si>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</si>
  <si>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</si>
  <si>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</si>
  <si>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</si>
  <si>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</si>
  <si>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</si>
  <si>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</si>
  <si>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</si>
  <si>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</si>
  <si>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</si>
  <si>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</si>
  <si>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</si>
  <si>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</si>
  <si>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</si>
  <si>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</si>
  <si>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</si>
  <si>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</si>
  <si>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</si>
  <si>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</si>
  <si>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</si>
  <si>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</si>
  <si>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</si>
  <si>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</si>
  <si>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</si>
  <si>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</si>
  <si>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</si>
  <si>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</si>
  <si>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</si>
  <si>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</si>
  <si>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</si>
  <si>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</si>
  <si>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</si>
  <si>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</si>
  <si>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</si>
  <si>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</si>
  <si>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</si>
  <si>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</si>
  <si>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</si>
  <si>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</si>
  <si>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</si>
  <si>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</si>
  <si>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</si>
  <si>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</si>
  <si>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</si>
  <si>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</si>
  <si>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</si>
  <si>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</si>
  <si>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</si>
  <si>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</si>
  <si>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</si>
  <si>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</si>
  <si>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</si>
  <si>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</si>
  <si>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</si>
  <si>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</si>
  <si>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</si>
  <si>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</si>
  <si>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</si>
  <si>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</si>
  <si>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</si>
  <si>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</si>
  <si>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</si>
  <si>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</si>
  <si>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</si>
  <si>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</si>
  <si>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</si>
  <si>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</si>
  <si>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</si>
  <si>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</si>
  <si>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</si>
  <si>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</si>
  <si>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</si>
  <si>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</si>
  <si>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</si>
  <si>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</si>
  <si>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</si>
  <si>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</si>
  <si>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</si>
  <si>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</si>
  <si>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</si>
  <si>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</si>
  <si>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</si>
  <si>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</si>
  <si>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</si>
  <si>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</si>
  <si>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</si>
  <si>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</si>
  <si>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</si>
  <si>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</si>
  <si>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</si>
  <si>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</si>
  <si>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</si>
  <si>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</si>
  <si>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</si>
  <si>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</si>
  <si>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</si>
  <si>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</si>
  <si>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</si>
  <si>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</si>
  <si>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</si>
  <si>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</si>
  <si>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</si>
  <si>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</si>
  <si>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</si>
  <si>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</si>
  <si>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</si>
  <si>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</si>
  <si>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</si>
  <si>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</si>
  <si>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</si>
  <si>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</si>
  <si>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</si>
  <si>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</si>
  <si>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</si>
  <si>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</si>
  <si>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</si>
  <si>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</si>
  <si>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</si>
  <si>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</si>
  <si>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</si>
  <si>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</si>
  <si>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</si>
  <si>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</si>
  <si>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</si>
  <si>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</si>
  <si>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</si>
  <si>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</si>
  <si>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</si>
  <si>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</si>
  <si>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</si>
  <si>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</si>
  <si>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</si>
  <si>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</si>
  <si>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</si>
  <si>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</si>
  <si>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</si>
  <si>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</si>
  <si>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</si>
  <si>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</si>
  <si>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</si>
  <si>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</si>
  <si>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</si>
  <si>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</si>
  <si>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</si>
  <si>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</si>
  <si>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</si>
  <si>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</si>
  <si>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</si>
  <si>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</si>
  <si>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</si>
  <si>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</si>
  <si>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</si>
  <si>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</si>
  <si>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</si>
  <si>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</si>
  <si>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</si>
  <si>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</si>
  <si>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</si>
  <si>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</si>
  <si>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</si>
  <si>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</si>
  <si>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</si>
  <si>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</si>
  <si>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</si>
  <si>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</si>
  <si>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</si>
  <si>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</si>
  <si>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</si>
  <si>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</si>
  <si>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</si>
  <si>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</si>
  <si>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</si>
  <si>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</si>
  <si>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</si>
  <si>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</si>
  <si>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</si>
  <si>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</si>
  <si>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</si>
  <si>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</si>
  <si>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</si>
  <si>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</si>
  <si>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</si>
  <si>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</si>
  <si>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</si>
  <si>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</si>
  <si>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</si>
  <si>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</si>
  <si>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</si>
  <si>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</si>
  <si>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</si>
  <si>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</si>
  <si>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</si>
  <si>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</si>
  <si>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</si>
  <si>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</si>
  <si>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</si>
  <si>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</si>
  <si>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</si>
  <si>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</si>
  <si>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</si>
  <si>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</si>
  <si>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</si>
  <si>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</si>
  <si>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</si>
  <si>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</si>
  <si>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</si>
  <si>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</si>
  <si>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</si>
  <si>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</si>
  <si>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</si>
  <si>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</si>
  <si>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</si>
  <si>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</si>
  <si>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</si>
  <si>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</si>
  <si>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</si>
  <si>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</si>
  <si>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</si>
  <si>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</si>
  <si>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</si>
  <si>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</si>
  <si>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</si>
  <si>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</si>
  <si>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</si>
  <si>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</si>
  <si>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</si>
  <si>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</si>
  <si>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</si>
  <si>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</si>
  <si>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</si>
  <si>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</si>
  <si>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</si>
  <si>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</si>
  <si>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</si>
  <si>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</si>
  <si>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</si>
  <si>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</si>
  <si>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</si>
  <si>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</si>
  <si>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</si>
  <si>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</si>
  <si>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</si>
  <si>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</si>
  <si>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</si>
  <si>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</si>
  <si>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</si>
  <si>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</si>
  <si>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</si>
  <si>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</si>
  <si>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</si>
  <si>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</si>
  <si>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</si>
  <si>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</si>
  <si>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</si>
  <si>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</si>
  <si>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</si>
  <si>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</si>
  <si>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</si>
  <si>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</si>
  <si>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</si>
  <si>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</si>
  <si>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</si>
  <si>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</si>
  <si>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</si>
  <si>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</si>
  <si>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</si>
  <si>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</si>
  <si>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</si>
  <si>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</si>
  <si>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</si>
  <si>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</si>
  <si>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</si>
  <si>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</si>
  <si>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</si>
  <si>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</si>
  <si>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</si>
  <si>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</si>
  <si>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</si>
  <si>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</si>
  <si>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</si>
  <si>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</si>
  <si>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</si>
  <si>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</si>
  <si>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</si>
  <si>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</si>
  <si>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</si>
  <si>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</si>
  <si>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</si>
  <si>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</si>
  <si>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</si>
  <si>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</si>
  <si>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</si>
  <si>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</si>
  <si>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</si>
  <si>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</si>
  <si>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</si>
  <si>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</si>
  <si>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</si>
  <si>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</si>
  <si>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</si>
  <si>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</si>
  <si>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</si>
  <si>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</si>
  <si>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</si>
  <si>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</si>
  <si>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</si>
  <si>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</si>
  <si>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</si>
  <si>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</si>
  <si>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</si>
  <si>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</si>
  <si>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</si>
  <si>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</si>
  <si>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</si>
  <si>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</si>
  <si>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</si>
  <si>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</si>
  <si>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</si>
  <si>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</si>
  <si>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</si>
  <si>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</si>
  <si>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</si>
  <si>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</si>
  <si>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</si>
  <si>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</si>
  <si>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</si>
  <si>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</si>
  <si>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</si>
  <si>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</si>
  <si>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</si>
  <si>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</si>
  <si>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</si>
  <si>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</si>
  <si>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</si>
  <si>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</si>
  <si>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</si>
  <si>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</si>
  <si>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</si>
  <si>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</si>
  <si>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</si>
  <si>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</si>
  <si>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</si>
  <si>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</si>
  <si>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</si>
  <si>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</si>
  <si>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</si>
  <si>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</si>
  <si>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</si>
  <si>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</si>
  <si>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</si>
  <si>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</si>
  <si>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</si>
  <si>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</si>
  <si>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</si>
  <si>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</si>
  <si>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</si>
  <si>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</si>
  <si>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</si>
  <si>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</si>
  <si>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</si>
  <si>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</si>
  <si>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</si>
  <si>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</si>
  <si>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</si>
  <si>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</si>
  <si>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</si>
  <si>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</si>
  <si>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</si>
  <si>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</si>
  <si>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</si>
  <si>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</si>
  <si>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</si>
  <si>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</si>
  <si>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</si>
  <si>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</si>
  <si>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</si>
  <si>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</si>
  <si>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</si>
  <si>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</si>
  <si>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</si>
  <si>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</si>
  <si>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</si>
  <si>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</si>
  <si>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</si>
  <si>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</si>
  <si>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</si>
  <si>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</si>
  <si>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</si>
  <si>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</si>
  <si>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</si>
  <si>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</si>
  <si>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</si>
  <si>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</si>
  <si>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</si>
  <si>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</si>
  <si>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</si>
  <si>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</si>
  <si>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</si>
  <si>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</si>
  <si>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</si>
  <si>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</si>
  <si>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</si>
  <si>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</si>
  <si>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</si>
  <si>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</si>
  <si>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</si>
  <si>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</si>
  <si>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</si>
  <si>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</si>
  <si>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</si>
  <si>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</si>
  <si>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</si>
  <si>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</si>
  <si>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</si>
  <si>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</si>
  <si>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</si>
  <si>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</si>
  <si>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</si>
  <si>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</si>
  <si>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</si>
  <si>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</si>
  <si>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</si>
  <si>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</si>
  <si>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</si>
  <si>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</si>
  <si>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</si>
  <si>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</si>
  <si>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</si>
  <si>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</si>
  <si>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</si>
  <si>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</si>
  <si>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</si>
  <si>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</si>
  <si>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</si>
  <si>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</si>
  <si>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</si>
  <si>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</si>
  <si>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</si>
  <si>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</si>
  <si>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</si>
  <si>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</si>
  <si>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</si>
  <si>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</si>
  <si>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</si>
  <si>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</si>
  <si>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</si>
  <si>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</si>
  <si>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</si>
  <si>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</si>
  <si>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</si>
  <si>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</si>
  <si>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</si>
  <si>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</si>
  <si>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</si>
  <si>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</si>
  <si>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</si>
  <si>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</si>
  <si>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</si>
  <si>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</si>
  <si>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</si>
  <si>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</si>
  <si>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</si>
  <si>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</si>
  <si>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</si>
  <si>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</si>
  <si>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</si>
  <si>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</si>
  <si>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</si>
  <si>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</si>
  <si>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</si>
  <si>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</si>
  <si>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</si>
  <si>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</si>
  <si>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</si>
  <si>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</si>
  <si>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</si>
  <si>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</si>
  <si>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</si>
  <si>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</si>
  <si>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</si>
  <si>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</si>
  <si>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</si>
  <si>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</si>
  <si>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</si>
  <si>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</si>
  <si>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</si>
  <si>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</si>
  <si>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</si>
  <si>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</si>
  <si>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</si>
  <si>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</si>
  <si>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</si>
  <si>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</si>
  <si>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</si>
  <si>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</si>
  <si>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</si>
  <si>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</si>
  <si>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</si>
  <si>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</si>
  <si>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</si>
  <si>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</si>
  <si>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</si>
  <si>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</si>
  <si>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</si>
  <si>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</si>
  <si>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</si>
  <si>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</si>
  <si>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</si>
  <si>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</si>
  <si>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</si>
  <si>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</si>
  <si>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</si>
  <si>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</si>
  <si>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</si>
  <si>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</si>
  <si>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</si>
  <si>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</si>
  <si>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</si>
  <si>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</si>
  <si>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</si>
  <si>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</si>
  <si>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</si>
  <si>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</si>
  <si>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</si>
  <si>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</si>
  <si>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</si>
  <si>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</si>
  <si>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</si>
  <si>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</si>
  <si>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</si>
  <si>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</si>
  <si>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</si>
  <si>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</si>
  <si>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</si>
  <si>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</si>
  <si>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</si>
  <si>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</si>
  <si>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</si>
  <si>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</si>
  <si>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</si>
  <si>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</si>
  <si>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</si>
  <si>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</si>
  <si>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</si>
  <si>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</si>
  <si>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</si>
  <si>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</si>
  <si>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</si>
  <si>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</si>
  <si>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</si>
  <si>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</si>
  <si>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</si>
  <si>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</si>
  <si>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</si>
  <si>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</si>
  <si>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</si>
  <si>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</si>
  <si>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</si>
  <si>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</si>
  <si>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</si>
  <si>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</si>
  <si>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</si>
  <si>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</si>
  <si>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</si>
  <si>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</si>
  <si>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</si>
  <si>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</si>
  <si>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</si>
  <si>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</si>
  <si>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</si>
  <si>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</si>
  <si>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</si>
  <si>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</si>
  <si>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</si>
  <si>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</si>
  <si>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</si>
  <si>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</si>
  <si>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</si>
  <si>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</si>
  <si>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</si>
  <si>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</si>
  <si>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</si>
  <si>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</si>
  <si>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</si>
  <si>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</si>
  <si>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</si>
  <si>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</si>
  <si>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</si>
  <si>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</si>
  <si>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</si>
  <si>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</si>
  <si>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</si>
  <si>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</si>
  <si>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</si>
  <si>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</si>
  <si>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</si>
  <si>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</si>
  <si>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</si>
  <si>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</si>
  <si>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</si>
  <si>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</si>
  <si>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</si>
  <si>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</si>
  <si>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</si>
  <si>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</si>
  <si>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</si>
  <si>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</si>
  <si>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</si>
  <si>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</si>
  <si>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</si>
  <si>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</si>
  <si>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</si>
  <si>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</si>
  <si>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</si>
  <si>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</si>
  <si>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</si>
  <si>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</si>
  <si>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</si>
  <si>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</si>
  <si>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</si>
  <si>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</si>
  <si>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</si>
  <si>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</si>
  <si>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</si>
  <si>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</si>
  <si>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</si>
  <si>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</si>
  <si>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</si>
  <si>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</si>
  <si>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</si>
  <si>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</si>
  <si>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</si>
  <si>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</si>
  <si>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</si>
  <si>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</si>
  <si>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</si>
  <si>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</si>
  <si>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</si>
  <si>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</si>
  <si>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</si>
  <si>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</si>
  <si>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</si>
  <si>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</si>
  <si>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</si>
  <si>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</si>
  <si>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</si>
  <si>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</si>
  <si>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</si>
  <si>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</si>
  <si>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</si>
  <si>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</si>
  <si>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</si>
  <si>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</si>
  <si>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</si>
  <si>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</si>
  <si>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</si>
  <si>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</si>
  <si>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</si>
  <si>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</si>
  <si>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</si>
  <si>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</si>
  <si>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</si>
  <si>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</si>
  <si>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</si>
  <si>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</si>
  <si>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</si>
  <si>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</si>
  <si>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</si>
  <si>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</si>
  <si>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</si>
  <si>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</si>
  <si>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</si>
  <si>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</si>
  <si>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</si>
  <si>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</si>
  <si>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</si>
  <si>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</si>
  <si>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</si>
  <si>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</si>
  <si>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</si>
  <si>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</si>
  <si>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</si>
  <si>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</si>
  <si>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</si>
  <si>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</si>
  <si>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</si>
  <si>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</si>
  <si>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</si>
  <si>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</si>
  <si>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</si>
  <si>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</si>
  <si>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</si>
  <si>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</si>
  <si>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</si>
  <si>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</si>
  <si>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</si>
  <si>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</si>
  <si>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</si>
  <si>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</si>
  <si>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</si>
  <si>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</si>
  <si>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</si>
  <si>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</si>
  <si>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</si>
  <si>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</si>
  <si>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</si>
  <si>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</si>
  <si>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</si>
  <si>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</si>
  <si>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</si>
  <si>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</si>
  <si>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</si>
  <si>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</si>
  <si>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</si>
  <si>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</si>
  <si>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</si>
  <si>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</si>
  <si>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</si>
  <si>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</si>
  <si>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</si>
  <si>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</si>
  <si>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</si>
  <si>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</si>
  <si>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</si>
  <si>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</si>
  <si>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</si>
  <si>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</si>
  <si>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</si>
  <si>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</si>
  <si>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</si>
  <si>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</si>
  <si>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</si>
  <si>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</si>
  <si>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</si>
  <si>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</si>
  <si>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</si>
  <si>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</si>
  <si>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</si>
  <si>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</si>
  <si>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</si>
  <si>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</si>
  <si>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</si>
  <si>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</si>
  <si>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</si>
  <si>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</si>
  <si>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</si>
  <si>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</si>
  <si>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</si>
  <si>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</si>
  <si>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</si>
  <si>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</si>
  <si>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</si>
  <si>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</si>
  <si>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</si>
  <si>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</si>
  <si>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</si>
  <si>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</si>
  <si>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</si>
  <si>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</si>
  <si>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</si>
  <si>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</si>
  <si>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</si>
  <si>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</si>
  <si>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</si>
  <si>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</si>
  <si>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</si>
  <si>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</si>
  <si>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</si>
  <si>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</si>
  <si>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</si>
  <si>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</si>
  <si>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</si>
  <si>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</si>
  <si>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</si>
  <si>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</si>
  <si>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</si>
  <si>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</si>
  <si>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</si>
  <si>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</si>
  <si>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</si>
  <si>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</si>
  <si>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</si>
  <si>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</si>
  <si>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</si>
  <si>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</si>
  <si>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</si>
  <si>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</si>
  <si>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</si>
  <si>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</si>
  <si>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</si>
  <si>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</si>
  <si>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</si>
  <si>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</si>
  <si>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</si>
  <si>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</si>
  <si>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</si>
  <si>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</si>
  <si>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</si>
  <si>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</si>
  <si>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</si>
  <si>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</si>
  <si>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</si>
  <si>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</si>
  <si>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</si>
  <si>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</si>
  <si>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</si>
  <si>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</si>
  <si>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</si>
  <si>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</si>
  <si>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</si>
  <si>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</si>
  <si>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</si>
  <si>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</si>
  <si>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</si>
  <si>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</si>
  <si>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</si>
  <si>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</si>
  <si>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</si>
  <si>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</si>
  <si>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</si>
  <si>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</si>
  <si>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</si>
  <si>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</si>
  <si>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</si>
  <si>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</si>
  <si>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</si>
  <si>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</si>
  <si>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</si>
  <si>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</si>
  <si>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</si>
  <si>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</si>
  <si>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</si>
  <si>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</si>
  <si>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</si>
  <si>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</si>
  <si>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</si>
  <si>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</si>
  <si>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</si>
  <si>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</si>
  <si>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</si>
  <si>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</si>
  <si>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</si>
  <si>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</si>
  <si>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</si>
  <si>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</si>
  <si>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</si>
  <si>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</si>
  <si>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</si>
  <si>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</si>
  <si>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</si>
  <si>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</si>
  <si>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</si>
  <si>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</si>
  <si>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</si>
  <si>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</si>
  <si>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</si>
  <si>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</si>
  <si>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</si>
  <si>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</si>
  <si>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</si>
  <si>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</si>
  <si>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</si>
  <si>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</si>
  <si>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</si>
  <si>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</si>
  <si>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</si>
  <si>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</si>
  <si>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</si>
  <si>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</si>
  <si>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</si>
  <si>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</si>
  <si>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</si>
  <si>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</si>
  <si>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</si>
  <si>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</si>
  <si>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</si>
  <si>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</si>
  <si>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</si>
  <si>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</si>
  <si>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</si>
  <si>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</si>
  <si>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</si>
  <si>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</si>
  <si>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</si>
  <si>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</si>
  <si>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</si>
  <si>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</si>
  <si>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</si>
  <si>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</si>
  <si>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</si>
  <si>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</si>
  <si>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</si>
  <si>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</si>
  <si>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</si>
  <si>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</si>
  <si>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</si>
  <si>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</si>
  <si>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</si>
  <si>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</si>
  <si>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</si>
  <si>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</si>
  <si>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</si>
  <si>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</si>
  <si>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</si>
  <si>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</si>
  <si>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</si>
  <si>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</si>
  <si>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</si>
  <si>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</si>
  <si>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</si>
  <si>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</si>
  <si>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</si>
  <si>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</si>
  <si>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</si>
  <si>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</si>
  <si>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</si>
  <si>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</si>
  <si>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</si>
  <si>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</si>
  <si>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</si>
  <si>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</si>
  <si>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</si>
  <si>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</si>
  <si>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</si>
  <si>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</si>
  <si>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</si>
  <si>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</si>
  <si>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</si>
  <si>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</si>
  <si>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</si>
  <si>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</si>
  <si>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</si>
  <si>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</si>
  <si>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</si>
  <si>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</si>
  <si>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</si>
  <si>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</si>
  <si>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</si>
  <si>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</si>
  <si>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</si>
  <si>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</si>
  <si>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</si>
  <si>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</si>
  <si>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</si>
  <si>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</si>
  <si>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</si>
  <si>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</si>
  <si>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</si>
  <si>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</si>
  <si>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</si>
  <si>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</si>
  <si>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</si>
  <si>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</si>
  <si>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</si>
  <si>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</si>
  <si>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</si>
  <si>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</si>
  <si>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</si>
  <si>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</si>
  <si>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</si>
  <si>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</si>
  <si>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</si>
  <si>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</si>
  <si>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</si>
  <si>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</si>
  <si>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</si>
  <si>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</si>
  <si>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</si>
  <si>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</si>
  <si>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</si>
  <si>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</si>
  <si>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</si>
  <si>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</si>
  <si>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</si>
  <si>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</si>
  <si>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</si>
  <si>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</si>
  <si>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</si>
  <si>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</si>
  <si>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</si>
  <si>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</si>
  <si>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</si>
  <si>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</si>
  <si>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</si>
  <si>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</si>
  <si>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</si>
  <si>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</si>
  <si>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</si>
  <si>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</si>
  <si>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</si>
  <si>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</si>
  <si>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</si>
  <si>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</si>
  <si>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</si>
  <si>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</si>
  <si>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</si>
  <si>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</si>
  <si>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</si>
  <si>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</si>
  <si>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</si>
  <si>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</si>
  <si>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</si>
  <si>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</si>
  <si>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</si>
  <si>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</si>
  <si>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</si>
  <si>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</si>
  <si>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</si>
  <si>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</si>
  <si>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</si>
  <si>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</si>
  <si>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</si>
  <si>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</si>
  <si>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</si>
  <si>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</si>
  <si>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</si>
  <si>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</si>
  <si>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</si>
  <si>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</si>
  <si>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</si>
  <si>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</si>
  <si>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</si>
  <si>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</si>
  <si>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</si>
  <si>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</si>
  <si>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</si>
  <si>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</si>
  <si>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</si>
  <si>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</si>
  <si>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</si>
  <si>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</si>
  <si>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</si>
  <si>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</si>
  <si>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</si>
  <si>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</si>
  <si>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</si>
  <si>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</si>
  <si>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</si>
  <si>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</si>
  <si>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</si>
  <si>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</si>
  <si>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</si>
  <si>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</si>
  <si>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</si>
  <si>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</si>
  <si>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</si>
  <si>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</si>
  <si>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</si>
  <si>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</si>
  <si>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</si>
  <si>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</si>
  <si>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</si>
  <si>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</si>
  <si>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</si>
  <si>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</si>
  <si>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</si>
  <si>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</si>
  <si>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</si>
  <si>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</si>
  <si>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</si>
  <si>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</si>
  <si>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</si>
  <si>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</si>
  <si>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</si>
  <si>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</si>
  <si>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</si>
  <si>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</si>
  <si>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</si>
  <si>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</si>
  <si>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</si>
  <si>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</si>
  <si>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</si>
  <si>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</si>
  <si>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</si>
  <si>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</si>
  <si>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</si>
  <si>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</si>
  <si>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</si>
  <si>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</si>
  <si>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</si>
  <si>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</si>
  <si>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</si>
  <si>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</si>
  <si>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</si>
  <si>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</si>
  <si>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</si>
  <si>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</si>
  <si>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</si>
  <si>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</si>
  <si>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</si>
  <si>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</si>
  <si>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</si>
  <si>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</si>
  <si>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</si>
  <si>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</si>
  <si>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</si>
  <si>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</si>
  <si>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</si>
  <si>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</si>
  <si>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</si>
  <si>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</si>
  <si>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</si>
  <si>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</si>
  <si>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</si>
  <si>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</si>
  <si>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</si>
  <si>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</si>
  <si>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</si>
  <si>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</si>
  <si>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</si>
  <si>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</si>
  <si>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</si>
  <si>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</si>
  <si>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</si>
  <si>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</si>
  <si>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</si>
  <si>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</si>
  <si>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</si>
  <si>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</si>
  <si>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</si>
  <si>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</si>
  <si>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</si>
  <si>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</si>
  <si>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</si>
  <si>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</si>
  <si>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</si>
  <si>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</si>
  <si>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</si>
  <si>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</si>
  <si>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</si>
  <si>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</si>
  <si>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</si>
  <si>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</si>
  <si>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</si>
  <si>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</si>
  <si>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</si>
  <si>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</si>
  <si>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</si>
  <si>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</si>
  <si>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</si>
  <si>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</si>
  <si>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</si>
  <si>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</si>
  <si>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</si>
  <si>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</si>
  <si>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</si>
  <si>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</si>
  <si>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</si>
  <si>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</si>
  <si>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</si>
  <si>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</si>
  <si>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</si>
  <si>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</si>
  <si>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</si>
  <si>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</si>
  <si>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</si>
  <si>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</si>
  <si>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</si>
  <si>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</si>
  <si>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</si>
  <si>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</si>
  <si>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</si>
  <si>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</si>
  <si>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</si>
  <si>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</si>
  <si>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</si>
  <si>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</si>
  <si>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</si>
  <si>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</si>
  <si>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</si>
  <si>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</si>
  <si>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</si>
  <si>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</si>
  <si>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</si>
  <si>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</si>
  <si>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</si>
  <si>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</si>
  <si>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</si>
  <si>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</si>
  <si>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</si>
  <si>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</si>
  <si>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</si>
  <si>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</si>
  <si>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</si>
  <si>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</si>
  <si>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</si>
  <si>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</si>
  <si>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</si>
  <si>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</si>
  <si>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</si>
  <si>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</si>
  <si>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</si>
  <si>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</si>
  <si>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</si>
  <si>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</si>
  <si>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</si>
  <si>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</si>
  <si>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</si>
  <si>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</si>
  <si>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</si>
  <si>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</si>
  <si>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</si>
  <si>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</si>
  <si>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</si>
  <si>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</si>
  <si>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</si>
  <si>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</si>
  <si>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</si>
  <si>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</si>
  <si>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</si>
  <si>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</si>
  <si>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</si>
  <si>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</si>
  <si>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</si>
  <si>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</si>
  <si>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</si>
  <si>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</si>
  <si>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</si>
  <si>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</si>
  <si>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</si>
  <si>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</si>
  <si>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</si>
  <si>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</si>
  <si>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</si>
  <si>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</si>
  <si>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</si>
  <si>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</si>
  <si>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</si>
  <si>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</si>
  <si>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</si>
  <si>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</si>
  <si>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</si>
  <si>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</si>
  <si>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</si>
  <si>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</si>
  <si>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</si>
  <si>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</si>
  <si>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</si>
  <si>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</si>
  <si>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</si>
  <si>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</si>
  <si>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</si>
  <si>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</si>
  <si>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</si>
  <si>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</si>
  <si>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</si>
  <si>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</si>
  <si>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</si>
  <si>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</si>
  <si>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</si>
  <si>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</si>
  <si>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</si>
  <si>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</si>
  <si>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</si>
  <si>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</si>
  <si>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</si>
  <si>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</si>
  <si>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</si>
  <si>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</si>
  <si>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</si>
  <si>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</si>
  <si>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</si>
  <si>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</si>
  <si>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</si>
  <si>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</si>
  <si>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</si>
  <si>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</si>
  <si>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</si>
  <si>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</si>
  <si>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</si>
  <si>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</si>
  <si>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</si>
  <si>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</si>
  <si>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</si>
  <si>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</si>
  <si>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</si>
  <si>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</si>
  <si>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</si>
  <si>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</si>
  <si>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</si>
  <si>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</si>
  <si>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</si>
  <si>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</si>
  <si>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</si>
  <si>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</si>
  <si>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</si>
  <si>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</si>
  <si>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</si>
  <si>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</si>
  <si>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</si>
  <si>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</si>
  <si>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</si>
  <si>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</si>
  <si>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</si>
  <si>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</si>
  <si>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</si>
  <si>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</si>
  <si>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</si>
  <si>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</si>
  <si>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</si>
  <si>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</si>
  <si>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</si>
  <si>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</si>
  <si>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</si>
  <si>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</si>
  <si>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</si>
  <si>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</si>
  <si>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</si>
  <si>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</si>
  <si>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</si>
  <si>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</si>
  <si>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</si>
  <si>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</si>
  <si>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</si>
  <si>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</si>
  <si>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</si>
  <si>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</si>
  <si>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</si>
  <si>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</si>
  <si>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</si>
  <si>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</si>
  <si>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</si>
  <si>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</si>
  <si>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</si>
  <si>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</si>
  <si>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</si>
  <si>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</si>
  <si>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</si>
  <si>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</si>
  <si>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</si>
  <si>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</si>
  <si>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</si>
  <si>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</si>
  <si>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</si>
  <si>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</si>
  <si>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</si>
  <si>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</si>
  <si>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</si>
  <si>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</si>
  <si>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</si>
  <si>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</si>
  <si>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</si>
  <si>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</si>
  <si>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</si>
  <si>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</si>
  <si>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</si>
  <si>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</si>
  <si>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</si>
  <si>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</si>
  <si>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</si>
  <si>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</si>
  <si>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</si>
  <si>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</si>
  <si>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</si>
  <si>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</si>
  <si>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</si>
  <si>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</si>
  <si>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</si>
  <si>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</si>
  <si>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</si>
  <si>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</si>
  <si>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</si>
  <si>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</si>
  <si>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</si>
  <si>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</si>
  <si>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</si>
  <si>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</si>
  <si>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</si>
  <si>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</si>
  <si>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</si>
  <si>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</si>
  <si>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</si>
  <si>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</si>
  <si>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</si>
  <si>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</si>
  <si>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</si>
  <si>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</si>
  <si>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</si>
  <si>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</si>
  <si>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</si>
  <si>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</si>
  <si>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</si>
  <si>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</si>
  <si>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</si>
  <si>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</si>
  <si>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</si>
  <si>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</si>
  <si>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</si>
  <si>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</si>
  <si>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</si>
  <si>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</si>
  <si>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</si>
  <si>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</si>
  <si>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</si>
  <si>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</si>
  <si>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</si>
  <si>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</si>
  <si>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</si>
  <si>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</si>
  <si>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</si>
  <si>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</si>
  <si>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</si>
  <si>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</si>
  <si>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</si>
  <si>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</si>
  <si>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</si>
  <si>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</si>
  <si>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</si>
  <si>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</si>
  <si>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</si>
  <si>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</si>
  <si>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</si>
  <si>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</si>
  <si>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</si>
  <si>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</si>
  <si>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</si>
  <si>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</si>
  <si>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</si>
  <si>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</si>
  <si>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</si>
  <si>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</si>
  <si>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</si>
  <si>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</si>
  <si>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</si>
  <si>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</si>
  <si>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</si>
  <si>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</si>
  <si>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</si>
  <si>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</si>
  <si>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</si>
  <si>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</si>
  <si>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</si>
  <si>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</si>
  <si>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</si>
  <si>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</si>
  <si>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</si>
  <si>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</si>
  <si>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</si>
  <si>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</si>
  <si>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</si>
  <si>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</si>
  <si>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</si>
  <si>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</si>
  <si>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</si>
  <si>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</si>
  <si>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</si>
  <si>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</si>
  <si>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</si>
  <si>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</si>
  <si>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</si>
  <si>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</si>
  <si>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</si>
  <si>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</si>
  <si>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</si>
  <si>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</si>
  <si>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</si>
  <si>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</si>
  <si>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</si>
  <si>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</si>
  <si>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</si>
  <si>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</si>
  <si>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</si>
  <si>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</si>
  <si>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</si>
  <si>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</si>
  <si>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</si>
  <si>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</si>
  <si>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</si>
  <si>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</si>
  <si>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</si>
  <si>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</si>
  <si>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</si>
  <si>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</si>
  <si>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</si>
  <si>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</si>
  <si>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</si>
  <si>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</si>
  <si>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</si>
  <si>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</si>
  <si>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</si>
  <si>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</si>
  <si>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</si>
  <si>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</si>
  <si>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</si>
  <si>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</si>
  <si>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</si>
  <si>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</si>
  <si>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</si>
  <si>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</si>
  <si>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</si>
  <si>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</si>
  <si>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</si>
  <si>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</si>
  <si>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</si>
  <si>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</si>
  <si>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</si>
  <si>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</si>
  <si>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</si>
  <si>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</si>
  <si>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</si>
  <si>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</si>
  <si>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</si>
  <si>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</si>
  <si>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</si>
  <si>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</si>
  <si>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</si>
  <si>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</si>
  <si>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</si>
  <si>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</si>
  <si>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</si>
  <si>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</si>
  <si>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</si>
  <si>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</si>
  <si>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</si>
  <si>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</si>
  <si>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</si>
  <si>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</si>
  <si>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</si>
  <si>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</si>
  <si>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</si>
  <si>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</si>
  <si>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</si>
  <si>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</si>
  <si>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</si>
  <si>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</si>
  <si>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</si>
  <si>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</si>
  <si>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</si>
  <si>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</si>
  <si>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</si>
  <si>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</si>
  <si>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</si>
  <si>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</si>
  <si>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</si>
  <si>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</si>
  <si>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</si>
  <si>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</si>
  <si>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</si>
  <si>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</si>
  <si>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</si>
  <si>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</si>
  <si>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</si>
  <si>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</si>
  <si>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</si>
  <si>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</si>
  <si>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</si>
  <si>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</si>
  <si>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</si>
  <si>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</si>
  <si>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</si>
  <si>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</si>
  <si>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</si>
  <si>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</si>
  <si>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</si>
  <si>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</si>
  <si>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</si>
  <si>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</si>
  <si>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</si>
  <si>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</si>
  <si>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</si>
  <si>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</si>
  <si>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</si>
  <si>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</si>
  <si>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</si>
  <si>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</si>
  <si>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</si>
  <si>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</si>
  <si>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</si>
  <si>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</si>
  <si>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</si>
  <si>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</si>
  <si>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</si>
  <si>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</si>
  <si>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</si>
  <si>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</si>
  <si>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</si>
  <si>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</si>
  <si>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</si>
  <si>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</si>
  <si>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</si>
  <si>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</si>
  <si>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</si>
  <si>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</si>
  <si>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</si>
  <si>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</si>
  <si>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</si>
  <si>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</si>
  <si>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</si>
  <si>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</si>
  <si>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</si>
  <si>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</si>
  <si>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</si>
  <si>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</si>
  <si>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</si>
  <si>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</si>
  <si>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</si>
  <si>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</si>
  <si>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</si>
  <si>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</si>
  <si>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</si>
  <si>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</si>
  <si>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</si>
  <si>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</si>
  <si>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</si>
  <si>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</si>
  <si>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</si>
  <si>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</si>
  <si>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</si>
  <si>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</si>
  <si>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</si>
  <si>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</si>
  <si>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</si>
  <si>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</si>
  <si>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</si>
  <si>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</si>
  <si>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</si>
  <si>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</si>
  <si>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</si>
  <si>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</si>
  <si>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</si>
  <si>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</si>
  <si>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</si>
  <si>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</si>
  <si>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</si>
  <si>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</si>
  <si>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</si>
  <si>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</si>
  <si>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</si>
  <si>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</si>
  <si>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</si>
  <si>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</si>
  <si>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</si>
  <si>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</si>
  <si>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</si>
  <si>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</si>
  <si>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</si>
  <si>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</si>
  <si>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</si>
  <si>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</si>
  <si>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</si>
  <si>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</si>
  <si>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</si>
  <si>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</si>
  <si>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</si>
  <si>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</si>
  <si>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</si>
  <si>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</si>
  <si>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</si>
  <si>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</si>
  <si>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</si>
  <si>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</si>
  <si>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</si>
  <si>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</si>
  <si>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</si>
  <si>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</si>
  <si>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</si>
  <si>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</si>
  <si>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</si>
  <si>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</si>
  <si>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</si>
  <si>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</si>
  <si>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</si>
  <si>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</si>
  <si>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</si>
  <si>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</si>
  <si>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</si>
  <si>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</si>
  <si>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</si>
  <si>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</si>
  <si>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</si>
  <si>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</si>
  <si>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</si>
  <si>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</si>
  <si>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</si>
  <si>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</si>
  <si>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</si>
  <si>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</si>
  <si>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</si>
  <si>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</si>
  <si>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</si>
  <si>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</si>
  <si>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</si>
  <si>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</si>
  <si>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</si>
  <si>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</si>
  <si>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</si>
  <si>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</si>
  <si>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</si>
  <si>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</si>
  <si>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</si>
  <si>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</si>
  <si>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</si>
  <si>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</si>
  <si>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</si>
  <si>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</si>
  <si>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</si>
  <si>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</si>
  <si>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</si>
  <si>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</si>
  <si>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</si>
  <si>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</si>
  <si>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</si>
  <si>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</si>
  <si>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</si>
  <si>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</si>
  <si>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</si>
  <si>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</si>
  <si>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</si>
  <si>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</si>
  <si>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</si>
  <si>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</si>
  <si>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</si>
  <si>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</si>
  <si>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</si>
  <si>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</si>
  <si>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</si>
  <si>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</si>
  <si>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</si>
  <si>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</si>
  <si>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</si>
  <si>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</si>
  <si>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</si>
  <si>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</si>
  <si>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</si>
  <si>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</si>
  <si>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</si>
  <si>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</si>
  <si>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</si>
  <si>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</si>
  <si>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</si>
  <si>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</si>
  <si>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</si>
  <si>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</si>
  <si>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</si>
  <si>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</si>
  <si>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</si>
  <si>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</si>
  <si>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</si>
  <si>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</si>
  <si>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</si>
  <si>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</si>
  <si>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</si>
  <si>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</si>
  <si>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</si>
  <si>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</si>
  <si>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</si>
  <si>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</si>
  <si>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</si>
  <si>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</si>
  <si>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</si>
  <si>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</si>
  <si>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</si>
  <si>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</si>
  <si>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</si>
  <si>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</si>
  <si>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</si>
  <si>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</si>
  <si>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</si>
  <si>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</si>
  <si>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</si>
  <si>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</si>
  <si>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</si>
  <si>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</si>
  <si>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</si>
  <si>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</si>
  <si>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</si>
  <si>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</si>
  <si>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</si>
  <si>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</si>
  <si>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</si>
  <si>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</si>
  <si>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</si>
  <si>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</si>
  <si>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</si>
  <si>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</si>
  <si>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</si>
  <si>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</si>
  <si>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</si>
  <si>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</si>
  <si>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</si>
  <si>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</si>
  <si>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</si>
  <si>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</si>
  <si>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</si>
  <si>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</si>
  <si>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</si>
  <si>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</si>
  <si>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</si>
  <si>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</si>
  <si>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</si>
  <si>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</si>
  <si>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</si>
  <si>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</si>
  <si>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</si>
  <si>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</si>
  <si>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</si>
  <si>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</si>
  <si>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</si>
  <si>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</si>
  <si>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</si>
  <si>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</si>
  <si>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</si>
  <si>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</si>
  <si>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</si>
  <si>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</si>
  <si>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</si>
  <si>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</si>
  <si>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</si>
  <si>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</si>
  <si>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</si>
  <si>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</si>
  <si>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</si>
  <si>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</si>
  <si>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</si>
  <si>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</si>
  <si>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</si>
  <si>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</si>
  <si>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</si>
  <si>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</si>
  <si>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</si>
  <si>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</si>
  <si>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</si>
  <si>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</si>
  <si>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</si>
  <si>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</si>
  <si>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</si>
  <si>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</si>
  <si>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</si>
  <si>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</si>
  <si>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</si>
  <si>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</si>
  <si>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</si>
  <si>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</si>
  <si>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</si>
  <si>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</si>
  <si>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</si>
  <si>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</si>
  <si>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</si>
  <si>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</si>
  <si>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</si>
  <si>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</si>
  <si>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</si>
  <si>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</si>
  <si>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</si>
  <si>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</si>
  <si>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</si>
  <si>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</si>
  <si>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</si>
  <si>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</si>
  <si>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</si>
  <si>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</si>
  <si>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</si>
  <si>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</si>
  <si>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</si>
  <si>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</si>
  <si>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</si>
  <si>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</si>
  <si>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</si>
  <si>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</si>
  <si>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</si>
  <si>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</si>
  <si>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</si>
  <si>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</si>
  <si>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</si>
  <si>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</si>
  <si>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</si>
  <si>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</si>
  <si>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</si>
  <si>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</si>
  <si>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</si>
  <si>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</si>
  <si>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</si>
  <si>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</si>
  <si>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</si>
  <si>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</si>
  <si>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</si>
  <si>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</si>
  <si>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</si>
  <si>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</si>
  <si>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</si>
  <si>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</si>
  <si>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</si>
  <si>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</si>
  <si>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</si>
  <si>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</si>
  <si>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</si>
  <si>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</si>
  <si>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</si>
  <si>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</si>
  <si>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</si>
  <si>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</si>
  <si>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</si>
  <si>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</si>
  <si>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</si>
  <si>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</si>
  <si>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</si>
  <si>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</si>
  <si>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</si>
  <si>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</si>
  <si>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</si>
  <si>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</si>
  <si>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</si>
  <si>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</si>
  <si>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</si>
  <si>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</si>
  <si>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</si>
  <si>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</si>
  <si>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</si>
  <si>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</si>
  <si>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</si>
  <si>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</si>
  <si>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</si>
  <si>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</si>
  <si>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</si>
  <si>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</si>
  <si>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</si>
  <si>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</si>
  <si>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</si>
  <si>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</si>
  <si>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</si>
  <si>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</si>
  <si>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</si>
  <si>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</si>
  <si>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</si>
  <si>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</si>
  <si>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</si>
  <si>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</si>
  <si>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</si>
  <si>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</si>
  <si>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</si>
  <si>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</si>
  <si>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</si>
  <si>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</si>
  <si>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</si>
  <si>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</si>
  <si>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</si>
  <si>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</si>
  <si>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</si>
  <si>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</si>
  <si>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</si>
  <si>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</si>
  <si>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</si>
  <si>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</si>
  <si>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</si>
  <si>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</si>
  <si>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</si>
  <si>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</si>
  <si>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</si>
  <si>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</si>
  <si>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</si>
  <si>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</si>
  <si>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</si>
  <si>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</si>
  <si>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</si>
  <si>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</si>
  <si>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</si>
  <si>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</si>
  <si>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</si>
  <si>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</si>
  <si>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</si>
  <si>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</si>
  <si>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</si>
  <si>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</si>
  <si>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</si>
  <si>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</si>
  <si>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</si>
  <si>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</si>
  <si>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</si>
  <si>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</si>
  <si>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</si>
  <si>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</si>
  <si>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</si>
  <si>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</si>
  <si>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</si>
  <si>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</si>
  <si>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</si>
  <si>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</si>
  <si>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</si>
  <si>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</si>
  <si>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</si>
  <si>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</si>
  <si>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</si>
  <si>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</si>
  <si>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</si>
  <si>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</si>
  <si>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</si>
  <si>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</si>
  <si>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</si>
  <si>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</si>
  <si>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</si>
  <si>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</si>
  <si>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</si>
  <si>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</si>
  <si>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</si>
  <si>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</si>
  <si>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</si>
  <si>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</si>
  <si>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</si>
  <si>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</si>
  <si>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</si>
  <si>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</si>
  <si>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</si>
  <si>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</si>
  <si>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</si>
  <si>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</si>
  <si>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</si>
  <si>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</si>
  <si>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</si>
  <si>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</si>
  <si>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</si>
  <si>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</si>
  <si>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</si>
  <si>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</si>
  <si>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</si>
  <si>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</si>
  <si>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</si>
  <si>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</si>
  <si>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</si>
  <si>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</si>
  <si>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</si>
  <si>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</si>
  <si>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</si>
  <si>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</si>
  <si>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</si>
  <si>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</si>
  <si>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</si>
  <si>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</si>
  <si>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</si>
  <si>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</si>
  <si>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</si>
  <si>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</si>
  <si>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</si>
  <si>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</si>
  <si>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</si>
  <si>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</si>
  <si>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</si>
  <si>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</si>
  <si>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</si>
  <si>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</si>
  <si>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</si>
  <si>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</si>
  <si>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</si>
  <si>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</si>
  <si>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</si>
  <si>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</si>
  <si>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</si>
  <si>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</si>
  <si>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</si>
  <si>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</si>
  <si>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</si>
  <si>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</si>
  <si>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</si>
  <si>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</si>
  <si>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</si>
  <si>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</si>
  <si>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</si>
  <si>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</si>
  <si>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</si>
  <si>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</si>
  <si>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</si>
  <si>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</si>
  <si>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</si>
  <si>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</si>
  <si>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</si>
  <si>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</si>
  <si>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</si>
  <si>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</si>
  <si>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</si>
  <si>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</si>
  <si>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</si>
  <si>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</si>
  <si>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</si>
  <si>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</si>
  <si>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</si>
  <si>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</si>
  <si>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</si>
  <si>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</si>
  <si>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</si>
  <si>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</si>
  <si>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</si>
  <si>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</si>
  <si>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</si>
  <si>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</si>
  <si>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</si>
  <si>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</si>
  <si>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</si>
  <si>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</si>
  <si>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</si>
  <si>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</si>
  <si>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</si>
  <si>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</si>
  <si>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</si>
  <si>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</si>
  <si>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</si>
  <si>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</si>
  <si>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</si>
  <si>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</si>
  <si>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</si>
  <si>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</si>
  <si>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</si>
  <si>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</si>
  <si>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</si>
  <si>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</si>
  <si>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</si>
  <si>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</si>
  <si>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</si>
  <si>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</si>
  <si>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</si>
  <si>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</si>
  <si>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</si>
  <si>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</si>
  <si>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</si>
  <si>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</si>
  <si>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</si>
  <si>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</si>
  <si>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</si>
  <si>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</si>
  <si>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</si>
  <si>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</si>
  <si>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</si>
  <si>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</si>
  <si>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</si>
  <si>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</si>
  <si>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</si>
  <si>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</si>
  <si>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</si>
  <si>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</si>
  <si>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</si>
  <si>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</si>
  <si>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</si>
  <si>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</si>
  <si>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</si>
  <si>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</si>
  <si>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</si>
  <si>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</si>
  <si>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</si>
  <si>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</si>
  <si>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</si>
  <si>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</si>
  <si>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</si>
  <si>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</si>
  <si>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</si>
  <si>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</si>
  <si>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</si>
  <si>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</si>
  <si>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</si>
  <si>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</si>
  <si>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</si>
  <si>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</si>
  <si>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</si>
  <si>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</si>
  <si>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</si>
  <si>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</si>
  <si>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</si>
  <si>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</si>
  <si>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</si>
  <si>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</si>
  <si>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</si>
  <si>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</si>
  <si>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</si>
  <si>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</si>
  <si>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</si>
  <si>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</si>
  <si>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</si>
  <si>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</si>
  <si>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</si>
  <si>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</si>
  <si>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</si>
  <si>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</si>
  <si>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</si>
  <si>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</si>
  <si>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</si>
  <si>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</si>
  <si>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</si>
  <si>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</si>
  <si>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</si>
  <si>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</si>
  <si>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</si>
  <si>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</si>
  <si>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</si>
  <si>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</si>
  <si>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</si>
  <si>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</si>
  <si>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</si>
  <si>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</si>
  <si>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</si>
  <si>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</si>
  <si>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</si>
  <si>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</si>
  <si>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</si>
  <si>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</si>
  <si>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</si>
  <si>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</si>
  <si>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</si>
  <si>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</si>
  <si>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</si>
  <si>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</si>
  <si>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</si>
  <si>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</si>
  <si>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</si>
  <si>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</si>
  <si>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</si>
  <si>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</si>
  <si>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</si>
  <si>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</si>
  <si>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</si>
  <si>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</si>
  <si>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</si>
  <si>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</si>
  <si>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</si>
  <si>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</si>
  <si>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</si>
  <si>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</si>
  <si>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</si>
  <si>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</si>
  <si>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</si>
  <si>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</si>
  <si>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</si>
  <si>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</si>
  <si>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</si>
  <si>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</si>
  <si>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</si>
  <si>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</si>
  <si>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</si>
  <si>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</si>
  <si>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</si>
  <si>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</si>
  <si>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</si>
  <si>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</si>
  <si>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</si>
  <si>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</si>
  <si>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</si>
  <si>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</si>
  <si>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</si>
  <si>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</si>
  <si>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</si>
  <si>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</si>
  <si>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</si>
  <si>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</si>
  <si>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</si>
  <si>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</si>
  <si>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</si>
  <si>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</si>
  <si>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</si>
  <si>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</si>
  <si>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</si>
  <si>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</si>
  <si>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</si>
  <si>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</si>
  <si>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</si>
  <si>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</si>
  <si>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</si>
  <si>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</si>
  <si>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</si>
  <si>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</si>
  <si>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</si>
  <si>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</si>
  <si>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</si>
  <si>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</si>
  <si>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</si>
  <si>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</si>
  <si>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</si>
  <si>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</si>
  <si>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</si>
  <si>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</si>
  <si>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</si>
  <si>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</si>
  <si>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</si>
  <si>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</si>
  <si>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</si>
  <si>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</si>
  <si>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</si>
  <si>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</si>
  <si>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</si>
  <si>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</si>
  <si>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</si>
  <si>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</si>
  <si>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</si>
  <si>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</si>
  <si>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</si>
  <si>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</si>
  <si>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</si>
  <si>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</si>
  <si>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</si>
  <si>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</si>
  <si>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</si>
  <si>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</si>
  <si>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</si>
  <si>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</si>
  <si>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</si>
  <si>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</si>
  <si>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</si>
  <si>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</si>
  <si>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</si>
  <si>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</si>
  <si>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</si>
  <si>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</si>
  <si>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</si>
  <si>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</si>
  <si>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</si>
  <si>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</si>
  <si>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</si>
  <si>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</si>
  <si>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</si>
  <si>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</si>
  <si>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</si>
  <si>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</si>
  <si>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</si>
  <si>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</si>
  <si>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</si>
  <si>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</si>
  <si>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</si>
  <si>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</si>
  <si>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</si>
  <si>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</si>
  <si>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</si>
  <si>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</si>
  <si>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</si>
  <si>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</si>
  <si>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</si>
  <si>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</si>
  <si>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</si>
  <si>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</si>
  <si>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</si>
  <si>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</si>
  <si>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</si>
  <si>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</si>
  <si>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</si>
  <si>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</si>
  <si>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</si>
  <si>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</si>
  <si>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</si>
  <si>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</si>
  <si>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</si>
  <si>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</si>
  <si>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</si>
  <si>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</si>
  <si>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</si>
  <si>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</si>
  <si>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</si>
  <si>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</si>
  <si>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</si>
  <si>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</si>
  <si>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</si>
  <si>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</si>
  <si>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</si>
  <si>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</si>
  <si>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</si>
  <si>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</si>
  <si>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</si>
  <si>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</si>
  <si>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</si>
  <si>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</si>
  <si>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</si>
  <si>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</si>
  <si>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</si>
  <si>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</si>
  <si>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</si>
  <si>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</si>
  <si>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</si>
  <si>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</si>
  <si>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</si>
  <si>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</si>
  <si>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</si>
  <si>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</si>
  <si>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</si>
  <si>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</si>
  <si>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</si>
  <si>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</si>
  <si>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</si>
  <si>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</si>
  <si>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</si>
  <si>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</si>
  <si>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</si>
  <si>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</si>
  <si>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</si>
  <si>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</si>
  <si>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</si>
  <si>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</si>
  <si>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</si>
  <si>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</si>
  <si>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</si>
  <si>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</si>
  <si>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</si>
  <si>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</si>
  <si>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</si>
  <si>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</si>
  <si>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</si>
  <si>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</si>
  <si>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</si>
  <si>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</si>
  <si>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</si>
  <si>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</si>
  <si>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</si>
  <si>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</si>
  <si>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</si>
  <si>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</si>
  <si>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</si>
  <si>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</si>
  <si>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</si>
  <si>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</si>
  <si>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</si>
  <si>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</si>
  <si>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</si>
  <si>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</si>
  <si>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</si>
  <si>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</si>
  <si>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</si>
  <si>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</si>
  <si>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</si>
  <si>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</si>
  <si>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</si>
  <si>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</si>
  <si>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</si>
  <si>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</si>
  <si>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</si>
  <si>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</si>
  <si>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</si>
  <si>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</si>
  <si>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</si>
  <si>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</si>
  <si>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</si>
  <si>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</si>
  <si>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</si>
  <si>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</si>
  <si>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</si>
  <si>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</si>
  <si>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</si>
  <si>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</si>
  <si>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</si>
  <si>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</si>
  <si>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</si>
  <si>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</si>
  <si>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</si>
  <si>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</si>
  <si>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</si>
  <si>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</si>
  <si>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</si>
  <si>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</si>
  <si>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</si>
  <si>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</si>
  <si>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</si>
  <si>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</si>
  <si>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</si>
  <si>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</si>
  <si>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</si>
  <si>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</si>
  <si>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</si>
  <si>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</si>
  <si>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</si>
  <si>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</si>
  <si>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</si>
  <si>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</si>
  <si>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</si>
  <si>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</si>
  <si>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</si>
  <si>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</si>
  <si>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</si>
  <si>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</si>
  <si>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</si>
  <si>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</si>
  <si>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</si>
  <si>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</si>
  <si>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</si>
  <si>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</si>
  <si>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</si>
  <si>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</si>
  <si>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</si>
  <si>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</si>
  <si>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</si>
  <si>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</si>
  <si>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</si>
  <si>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</si>
  <si>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</si>
  <si>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</si>
  <si>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</si>
  <si>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</si>
  <si>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</si>
  <si>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</si>
  <si>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</si>
  <si>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</si>
  <si>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</si>
  <si>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</si>
  <si>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</si>
  <si>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</si>
  <si>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</si>
  <si>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</si>
  <si>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</si>
  <si>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</si>
  <si>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</si>
  <si>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</si>
  <si>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</si>
  <si>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</si>
  <si>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</si>
  <si>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</si>
  <si>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</si>
  <si>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</si>
  <si>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</si>
  <si>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</si>
  <si>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</si>
  <si>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</si>
  <si>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</si>
  <si>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</si>
  <si>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</si>
  <si>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</si>
  <si>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</si>
  <si>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</si>
  <si>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</si>
  <si>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</si>
  <si>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</si>
  <si>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</si>
  <si>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</si>
  <si>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</si>
  <si>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</si>
  <si>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</si>
  <si>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</si>
  <si>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</si>
  <si>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</si>
  <si>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</si>
  <si>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</si>
  <si>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</si>
  <si>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</si>
  <si>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</si>
  <si>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</si>
  <si>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</si>
  <si>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</si>
  <si>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</si>
  <si>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</si>
  <si>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</si>
  <si>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</si>
  <si>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</si>
  <si>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</si>
  <si>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</si>
  <si>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</si>
  <si>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</si>
  <si>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</si>
  <si>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</si>
  <si>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</si>
  <si>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</si>
  <si>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</si>
  <si>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</si>
  <si>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</si>
  <si>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</si>
  <si>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</si>
  <si>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</si>
  <si>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</si>
  <si>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</si>
  <si>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</si>
  <si>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</si>
  <si>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</si>
  <si>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</si>
  <si>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</si>
  <si>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</si>
  <si>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</si>
  <si>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</si>
  <si>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</si>
  <si>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</si>
  <si>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</si>
  <si>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</si>
  <si>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</si>
  <si>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</si>
  <si>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</si>
  <si>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</si>
  <si>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</si>
  <si>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</si>
  <si>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</si>
  <si>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</si>
  <si>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</si>
  <si>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</si>
  <si>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</si>
  <si>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</si>
  <si>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</si>
  <si>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</si>
  <si>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</si>
  <si>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</si>
  <si>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</si>
  <si>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</si>
  <si>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</si>
  <si>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</si>
  <si>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</si>
  <si>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</si>
  <si>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</si>
  <si>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</si>
  <si>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</si>
  <si>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</si>
  <si>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</si>
  <si>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</si>
  <si>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</si>
  <si>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</si>
  <si>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</si>
  <si>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</si>
  <si>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</si>
  <si>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</si>
  <si>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</si>
  <si>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</si>
  <si>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</si>
  <si>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</si>
  <si>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</si>
  <si>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</si>
  <si>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</si>
  <si>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</si>
  <si>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</si>
  <si>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</si>
  <si>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</si>
  <si>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</si>
  <si>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</si>
  <si>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</si>
  <si>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</si>
  <si>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</si>
  <si>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</si>
  <si>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</si>
  <si>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</si>
  <si>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</si>
  <si>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</si>
  <si>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</si>
  <si>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</si>
  <si>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</si>
  <si>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</si>
  <si>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</si>
  <si>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</si>
  <si>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</si>
  <si>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</si>
  <si>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</si>
  <si>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</si>
  <si>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</si>
  <si>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</si>
  <si>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</si>
  <si>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</si>
  <si>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</si>
  <si>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</si>
  <si>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</si>
  <si>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</si>
  <si>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</si>
  <si>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</si>
  <si>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</si>
  <si>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</si>
  <si>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</si>
  <si>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</si>
  <si>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</si>
  <si>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</si>
  <si>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</si>
  <si>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</si>
  <si>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</si>
  <si>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</si>
  <si>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</si>
  <si>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</si>
  <si>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</si>
  <si>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</si>
  <si>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</si>
  <si>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</si>
  <si>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</si>
  <si>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</si>
  <si>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</si>
  <si>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</si>
  <si>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</si>
  <si>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</si>
  <si>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</si>
  <si>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</si>
  <si>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</si>
  <si>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</si>
  <si>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</si>
  <si>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</si>
  <si>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</si>
  <si>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</si>
  <si>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</si>
  <si>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</si>
  <si>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</si>
  <si>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</si>
  <si>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</si>
  <si>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</si>
  <si>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</si>
  <si>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</si>
  <si>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</si>
  <si>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</si>
  <si>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</si>
  <si>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</si>
  <si>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</si>
  <si>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</si>
  <si>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</si>
  <si>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</si>
  <si>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</si>
  <si>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</si>
  <si>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</si>
  <si>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</si>
  <si>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</si>
  <si>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</si>
  <si>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</si>
  <si>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</si>
  <si>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</si>
  <si>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</si>
  <si>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</si>
  <si>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</si>
  <si>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</si>
  <si>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</si>
  <si>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</si>
  <si>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</si>
  <si>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</si>
  <si>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</si>
  <si>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</si>
  <si>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</si>
  <si>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</si>
  <si>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</si>
  <si>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</si>
  <si>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</si>
  <si>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</si>
  <si>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</si>
  <si>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</si>
  <si>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</si>
  <si>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</si>
  <si>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</si>
  <si>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</si>
  <si>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</si>
  <si>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</si>
  <si>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</si>
  <si>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</si>
  <si>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</si>
  <si>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</si>
  <si>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</si>
  <si>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</si>
  <si>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</si>
  <si>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</si>
  <si>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</si>
  <si>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</si>
  <si>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</si>
  <si>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</si>
  <si>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</si>
  <si>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</si>
  <si>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</si>
  <si>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</si>
  <si>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</si>
  <si>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</si>
  <si>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</si>
  <si>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</si>
  <si>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</si>
  <si>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</si>
  <si>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</si>
  <si>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</si>
  <si>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</si>
  <si>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</si>
  <si>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</si>
  <si>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</si>
  <si>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</si>
  <si>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</si>
  <si>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</si>
  <si>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</si>
  <si>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</si>
  <si>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</si>
  <si>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</si>
  <si>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</si>
  <si>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</si>
  <si>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</si>
  <si>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</si>
  <si>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</si>
  <si>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</si>
  <si>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</si>
  <si>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</si>
  <si>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</si>
  <si>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</si>
  <si>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</si>
  <si>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</si>
  <si>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</si>
  <si>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</si>
  <si>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</si>
  <si>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</si>
  <si>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</si>
  <si>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</si>
  <si>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</si>
  <si>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</si>
  <si>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</si>
  <si>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</si>
  <si>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</si>
  <si>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</si>
  <si>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</si>
  <si>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</si>
  <si>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</si>
  <si>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</si>
  <si>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</si>
  <si>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</si>
  <si>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</si>
  <si>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</si>
  <si>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</si>
  <si>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</si>
  <si>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</si>
  <si>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</si>
  <si>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</si>
  <si>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</si>
  <si>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</si>
  <si>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</si>
  <si>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</si>
  <si>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</si>
  <si>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</si>
  <si>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</si>
  <si>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</si>
  <si>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</si>
  <si>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</si>
  <si>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</si>
  <si>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</si>
  <si>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</si>
  <si>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</si>
  <si>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</si>
  <si>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</si>
  <si>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</si>
  <si>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</si>
  <si>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</si>
  <si>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</si>
  <si>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</si>
  <si>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</si>
  <si>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</si>
  <si>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</si>
  <si>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</si>
  <si>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</si>
  <si>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</si>
  <si>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</si>
  <si>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</si>
  <si>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</si>
  <si>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</si>
  <si>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</si>
  <si>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</si>
  <si>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</si>
  <si>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</si>
  <si>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</si>
  <si>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</si>
  <si>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</si>
  <si>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</si>
  <si>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</si>
  <si>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</si>
  <si>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</si>
  <si>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</si>
  <si>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</si>
  <si>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</si>
  <si>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</si>
  <si>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</si>
  <si>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</si>
  <si>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</si>
  <si>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</si>
  <si>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</si>
  <si>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</si>
  <si>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</si>
  <si>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</si>
  <si>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</si>
  <si>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</si>
  <si>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</si>
  <si>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</si>
  <si>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</si>
  <si>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</si>
  <si>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</si>
  <si>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</si>
  <si>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</si>
  <si>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</si>
  <si>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</si>
  <si>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</si>
  <si>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</si>
  <si>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</si>
  <si>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</si>
  <si>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</si>
  <si>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</si>
  <si>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</si>
  <si>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</si>
  <si>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</si>
  <si>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</si>
  <si>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</si>
  <si>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</si>
  <si>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</si>
  <si>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</si>
  <si>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</si>
  <si>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</si>
  <si>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</si>
  <si>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</si>
  <si>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</si>
  <si>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</si>
  <si>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</si>
  <si>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</si>
  <si>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</si>
  <si>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</si>
  <si>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</si>
  <si>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</si>
  <si>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</si>
  <si>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</si>
  <si>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</si>
  <si>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</si>
  <si>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</si>
  <si>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</si>
  <si>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</si>
  <si>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</si>
  <si>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</si>
  <si>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</si>
  <si>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</si>
  <si>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</si>
  <si>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</si>
  <si>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</si>
  <si>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</si>
  <si>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</si>
  <si>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</si>
  <si>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</si>
  <si>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</si>
  <si>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</si>
  <si>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</si>
  <si>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</si>
  <si>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</si>
  <si>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</si>
  <si>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</si>
  <si>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</si>
  <si>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</si>
  <si>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</si>
  <si>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</si>
  <si>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</si>
  <si>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</si>
  <si>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</si>
  <si>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</si>
  <si>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</si>
  <si>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</si>
  <si>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</si>
  <si>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</si>
  <si>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</si>
  <si>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</si>
  <si>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</si>
  <si>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</si>
  <si>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</si>
  <si>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</si>
  <si>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</si>
  <si>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</si>
  <si>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</si>
  <si>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</si>
  <si>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</si>
  <si>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</si>
  <si>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</si>
  <si>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</si>
  <si>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</si>
  <si>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</si>
  <si>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</si>
  <si>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</si>
  <si>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</si>
  <si>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</si>
  <si>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</si>
  <si>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</si>
  <si>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</si>
  <si>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</si>
  <si>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</si>
  <si>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</si>
  <si>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</si>
  <si>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</si>
  <si>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</si>
  <si>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</si>
  <si>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</si>
  <si>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</si>
  <si>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</si>
  <si>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</si>
  <si>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</si>
  <si>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</si>
  <si>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</si>
  <si>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</si>
  <si>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</si>
  <si>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</si>
  <si>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</si>
  <si>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</si>
  <si>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</si>
  <si>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</si>
  <si>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</si>
  <si>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</si>
  <si>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</si>
  <si>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</si>
  <si>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</si>
  <si>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</si>
  <si>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</si>
  <si>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</si>
  <si>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</si>
  <si>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</si>
  <si>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</si>
  <si>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</si>
  <si>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</si>
  <si>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</si>
  <si>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</si>
  <si>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</si>
  <si>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</si>
  <si>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</si>
  <si>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</si>
  <si>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</si>
  <si>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</si>
  <si>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</si>
  <si>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</si>
  <si>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</si>
  <si>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</si>
  <si>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</si>
  <si>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</si>
  <si>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</si>
  <si>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</si>
  <si>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</si>
  <si>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</si>
  <si>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</si>
  <si>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</si>
  <si>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</si>
  <si>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</si>
  <si>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</si>
  <si>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</si>
  <si>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</si>
  <si>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</si>
  <si>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</si>
  <si>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</si>
  <si>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</si>
  <si>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</si>
  <si>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</si>
  <si>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</si>
  <si>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</si>
  <si>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</si>
  <si>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</si>
  <si>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</si>
  <si>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</si>
  <si>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</si>
  <si>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</si>
  <si>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</si>
  <si>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</si>
  <si>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</si>
  <si>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</si>
  <si>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</si>
  <si>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</si>
  <si>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</si>
  <si>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</si>
  <si>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</si>
  <si>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</si>
  <si>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</si>
  <si>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</si>
  <si>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</si>
  <si>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</si>
  <si>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</si>
  <si>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</si>
  <si>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</si>
  <si>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</si>
  <si>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</si>
  <si>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</si>
  <si>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</si>
  <si>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</si>
  <si>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</si>
  <si>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</si>
  <si>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</si>
  <si>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</si>
  <si>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</si>
  <si>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</si>
  <si>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</si>
  <si>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</si>
  <si>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</si>
  <si>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</si>
  <si>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</si>
  <si>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</si>
  <si>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</si>
  <si>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</si>
  <si>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</si>
  <si>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</si>
  <si>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</si>
  <si>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</si>
  <si>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</si>
  <si>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</si>
  <si>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</si>
  <si>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</si>
  <si>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</si>
  <si>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</si>
  <si>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</si>
  <si>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</si>
  <si>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</si>
  <si>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</si>
  <si>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</si>
  <si>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</si>
  <si>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</si>
  <si>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</si>
  <si>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</si>
  <si>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</si>
  <si>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</si>
  <si>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</si>
  <si>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</si>
  <si>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</si>
  <si>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</si>
  <si>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</si>
  <si>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</si>
  <si>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</si>
  <si>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</si>
  <si>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</si>
  <si>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</si>
  <si>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</si>
  <si>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</si>
  <si>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</si>
  <si>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</si>
  <si>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</si>
  <si>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</si>
  <si>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</si>
  <si>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</si>
  <si>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</si>
  <si>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</si>
  <si>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</si>
  <si>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</si>
  <si>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</si>
  <si>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</si>
  <si>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</si>
  <si>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</si>
  <si>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</si>
  <si>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</si>
  <si>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</si>
  <si>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</si>
  <si>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</si>
  <si>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</si>
  <si>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</si>
  <si>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</si>
  <si>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</si>
  <si>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</si>
  <si>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</si>
  <si>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</si>
  <si>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</si>
  <si>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</si>
  <si>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</si>
  <si>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</si>
  <si>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</si>
  <si>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</si>
  <si>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</si>
  <si>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</si>
  <si>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</si>
  <si>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</si>
  <si>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</si>
  <si>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</si>
  <si>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</si>
  <si>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</si>
  <si>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</si>
  <si>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</si>
  <si>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</si>
  <si>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</si>
  <si>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</si>
  <si>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</si>
  <si>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</si>
  <si>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</si>
  <si>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</si>
  <si>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</si>
  <si>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</si>
  <si>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</si>
  <si>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</si>
  <si>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</si>
  <si>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</si>
  <si>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</si>
  <si>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</si>
  <si>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</si>
  <si>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</si>
  <si>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</si>
  <si>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</si>
  <si>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</si>
  <si>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</si>
  <si>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</si>
  <si>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</si>
  <si>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</si>
  <si>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</si>
  <si>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</si>
  <si>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</si>
  <si>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</si>
  <si>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</si>
  <si>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</si>
  <si>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</si>
  <si>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</si>
  <si>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</si>
  <si>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</si>
  <si>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</si>
  <si>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</si>
  <si>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</si>
  <si>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</si>
  <si>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</si>
  <si>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</si>
  <si>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</si>
  <si>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</si>
  <si>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</si>
  <si>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</si>
  <si>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</si>
  <si>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</si>
  <si>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</si>
  <si>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</si>
  <si>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</si>
  <si>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</si>
  <si>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</si>
  <si>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</si>
  <si>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</si>
  <si>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</si>
  <si>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</si>
  <si>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</si>
  <si>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</si>
  <si>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</si>
  <si>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</si>
  <si>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</si>
  <si>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</si>
  <si>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</si>
  <si>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</si>
  <si>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</si>
  <si>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</si>
  <si>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</si>
  <si>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</si>
  <si>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</si>
  <si>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</si>
  <si>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</si>
  <si>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</si>
  <si>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</si>
  <si>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</si>
  <si>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</si>
  <si>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</si>
  <si>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</si>
  <si>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</si>
  <si>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</si>
  <si>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</si>
  <si>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</si>
  <si>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</si>
  <si>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</si>
  <si>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</si>
  <si>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</si>
  <si>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</si>
  <si>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</si>
  <si>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</si>
  <si>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</si>
  <si>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</si>
  <si>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</si>
  <si>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</si>
  <si>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</si>
  <si>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</si>
  <si>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</si>
  <si>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</si>
  <si>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</si>
  <si>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</si>
  <si>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</si>
  <si>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</si>
  <si>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</si>
  <si>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</si>
  <si>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</si>
  <si>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</si>
  <si>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</si>
  <si>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</si>
  <si>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</si>
  <si>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</si>
  <si>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</si>
  <si>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</si>
  <si>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</si>
  <si>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</si>
  <si>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</si>
  <si>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</si>
  <si>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</si>
  <si>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</si>
  <si>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</si>
  <si>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</si>
  <si>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</si>
  <si>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</si>
  <si>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</si>
  <si>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</si>
  <si>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</si>
  <si>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</si>
  <si>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</si>
  <si>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</si>
  <si>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</si>
  <si>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</si>
  <si>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</si>
  <si>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</si>
  <si>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</si>
  <si>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</si>
  <si>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</si>
  <si>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</si>
  <si>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</si>
  <si>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</si>
  <si>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</si>
  <si>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</si>
  <si>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</si>
  <si>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</si>
  <si>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</si>
  <si>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</si>
  <si>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</si>
  <si>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</si>
  <si>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</si>
  <si>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</si>
  <si>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</si>
  <si>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</si>
  <si>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</si>
  <si>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</si>
  <si>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</si>
  <si>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</si>
  <si>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</si>
  <si>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</si>
  <si>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</si>
  <si>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</si>
  <si>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</si>
  <si>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</si>
  <si>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</si>
  <si>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</si>
  <si>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</si>
  <si>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</si>
  <si>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</si>
  <si>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</si>
  <si>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</si>
  <si>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</si>
  <si>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</si>
  <si>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</si>
  <si>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</si>
  <si>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</si>
  <si>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</si>
  <si>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</si>
  <si>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</si>
  <si>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</si>
  <si>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</si>
  <si>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</si>
  <si>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</si>
  <si>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</si>
  <si>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</si>
  <si>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</si>
  <si>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</si>
  <si>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</si>
  <si>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</si>
  <si>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</si>
  <si>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</si>
  <si>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</si>
  <si>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</si>
  <si>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</si>
  <si>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</si>
  <si>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</si>
  <si>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</si>
  <si>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</si>
  <si>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</si>
  <si>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</si>
  <si>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</si>
  <si>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</si>
  <si>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</si>
  <si>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</si>
  <si>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</si>
  <si>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</si>
  <si>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</si>
  <si>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</si>
  <si>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</si>
  <si>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</si>
  <si>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</si>
  <si>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</si>
  <si>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</si>
  <si>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</si>
  <si>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</si>
  <si>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</si>
  <si>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</si>
  <si>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</si>
  <si>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</si>
  <si>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</si>
  <si>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</si>
  <si>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</si>
  <si>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</si>
  <si>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</si>
  <si>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</si>
  <si>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</si>
  <si>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</si>
  <si>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</si>
  <si>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</si>
  <si>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</si>
  <si>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</si>
  <si>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</si>
  <si>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</si>
  <si>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</si>
  <si>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</si>
  <si>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</si>
  <si>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</si>
  <si>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</si>
  <si>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</si>
  <si>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</si>
  <si>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</si>
  <si>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</si>
  <si>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</si>
  <si>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</si>
  <si>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</si>
  <si>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</si>
  <si>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</si>
  <si>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</si>
  <si>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</si>
  <si>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</si>
  <si>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</si>
  <si>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</si>
  <si>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</si>
  <si>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</si>
  <si>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</si>
  <si>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</si>
  <si>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</si>
  <si>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</si>
  <si>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</si>
  <si>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</si>
  <si>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</si>
  <si>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</si>
  <si>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</si>
  <si>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</si>
  <si>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</si>
  <si>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</si>
  <si>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</si>
  <si>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</si>
  <si>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</si>
  <si>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</si>
  <si>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</si>
  <si>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</si>
  <si>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</si>
  <si>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</si>
  <si>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</si>
  <si>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</si>
  <si>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</si>
  <si>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</si>
  <si>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</si>
  <si>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</si>
  <si>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</si>
  <si>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</si>
  <si>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</si>
  <si>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</si>
  <si>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</si>
  <si>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</si>
  <si>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</si>
  <si>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</si>
  <si>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</si>
  <si>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</si>
  <si>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</si>
  <si>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</si>
  <si>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</si>
  <si>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</si>
  <si>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</si>
  <si>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</si>
  <si>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</si>
  <si>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</si>
  <si>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</si>
  <si>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</si>
  <si>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</si>
  <si>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</si>
  <si>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</si>
  <si>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</si>
  <si>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</si>
  <si>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</si>
  <si>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</si>
  <si>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</si>
  <si>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</si>
  <si>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</si>
  <si>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</si>
  <si>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</si>
  <si>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</si>
  <si>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</si>
  <si>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</si>
  <si>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</si>
  <si>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</si>
  <si>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</si>
  <si>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</si>
  <si>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</si>
  <si>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</si>
  <si>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</si>
  <si>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</si>
  <si>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</si>
  <si>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</si>
  <si>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</si>
  <si>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</si>
  <si>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</si>
  <si>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</si>
  <si>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</si>
  <si>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</si>
  <si>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</si>
  <si>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</si>
  <si>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</si>
  <si>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</si>
  <si>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</si>
  <si>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</si>
  <si>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</si>
  <si>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</si>
  <si>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</si>
  <si>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</si>
  <si>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</si>
  <si>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</si>
  <si>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</si>
  <si>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</si>
  <si>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</si>
  <si>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</si>
  <si>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</si>
  <si>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</si>
  <si>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</si>
  <si>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</si>
  <si>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</si>
  <si>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</si>
  <si>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</si>
  <si>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</si>
  <si>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</si>
  <si>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</si>
  <si>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</si>
  <si>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</si>
  <si>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</si>
  <si>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</si>
  <si>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</si>
  <si>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</si>
  <si>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</si>
  <si>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</si>
  <si>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</si>
  <si>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</si>
  <si>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</si>
  <si>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</si>
  <si>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</si>
  <si>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</si>
  <si>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</si>
  <si>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</si>
  <si>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</si>
  <si>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</si>
  <si>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</si>
  <si>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</si>
  <si>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</si>
  <si>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</si>
  <si>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</si>
  <si>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</si>
  <si>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</si>
  <si>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</si>
  <si>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</si>
  <si>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</si>
  <si>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</si>
  <si>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</si>
  <si>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</si>
  <si>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</si>
  <si>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</si>
  <si>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</si>
  <si>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</si>
  <si>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</si>
  <si>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</si>
  <si>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</si>
  <si>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</si>
  <si>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</si>
  <si>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</si>
  <si>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</si>
  <si>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</si>
  <si>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</si>
  <si>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</si>
  <si>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</si>
  <si>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</si>
  <si>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</si>
  <si>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</si>
  <si>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</si>
  <si>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</si>
  <si>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</si>
  <si>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</si>
  <si>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</si>
  <si>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</si>
  <si>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</si>
  <si>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</si>
  <si>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</si>
  <si>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</si>
  <si>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</si>
  <si>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</si>
  <si>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</si>
  <si>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</si>
  <si>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</si>
  <si>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</si>
  <si>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</si>
  <si>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</si>
  <si>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</si>
  <si>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</si>
  <si>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</si>
  <si>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</si>
  <si>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</si>
  <si>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</si>
  <si>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</si>
  <si>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</si>
  <si>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</si>
  <si>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</si>
  <si>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</si>
  <si>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</si>
  <si>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</si>
  <si>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</si>
  <si>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</si>
  <si>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</si>
  <si>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</si>
  <si>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</si>
  <si>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</si>
  <si>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</si>
  <si>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</si>
  <si>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</si>
  <si>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</si>
  <si>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</si>
  <si>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</si>
  <si>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</si>
  <si>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</si>
  <si>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</si>
  <si>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</si>
  <si>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</si>
  <si>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</si>
  <si>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</si>
  <si>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</si>
  <si>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</si>
  <si>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</si>
  <si>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</si>
  <si>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</si>
  <si>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</si>
  <si>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</si>
  <si>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</si>
  <si>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</si>
  <si>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</si>
  <si>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</si>
  <si>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</si>
  <si>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</si>
  <si>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</si>
  <si>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</si>
  <si>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</si>
  <si>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</si>
  <si>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</si>
  <si>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</si>
  <si>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</si>
  <si>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</si>
  <si>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</si>
  <si>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</si>
  <si>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</si>
  <si>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</si>
  <si>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</si>
  <si>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</si>
  <si>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</si>
  <si>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</si>
  <si>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</si>
  <si>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</si>
  <si>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</si>
  <si>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</si>
  <si>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</si>
  <si>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</si>
  <si>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</si>
  <si>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</si>
  <si>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</si>
  <si>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</si>
  <si>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</si>
  <si>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</si>
  <si>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</si>
  <si>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</si>
  <si>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</si>
  <si>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</si>
  <si>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</si>
  <si>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</si>
  <si>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</si>
  <si>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</si>
  <si>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</si>
  <si>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</si>
  <si>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</si>
  <si>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</si>
  <si>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</si>
  <si>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</si>
  <si>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</si>
  <si>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</si>
  <si>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</si>
  <si>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</si>
  <si>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</si>
  <si>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</si>
  <si>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</si>
  <si>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</si>
  <si>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</si>
  <si>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</si>
  <si>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</si>
  <si>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</si>
  <si>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</si>
  <si>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</si>
  <si>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</si>
  <si>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</si>
  <si>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</si>
  <si>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</si>
  <si>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</si>
  <si>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</si>
  <si>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</si>
  <si>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</si>
  <si>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</si>
  <si>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</si>
  <si>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</si>
  <si>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</si>
  <si>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</si>
  <si>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</si>
  <si>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</si>
  <si>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</si>
  <si>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</si>
  <si>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</si>
  <si>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</si>
  <si>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</si>
  <si>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</si>
  <si>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</si>
  <si>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</si>
  <si>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</si>
  <si>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</si>
  <si>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</si>
  <si>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</si>
  <si>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</si>
  <si>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</si>
  <si>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</si>
  <si>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</si>
  <si>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</si>
  <si>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</si>
  <si>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</si>
  <si>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</si>
  <si>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</si>
  <si>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</si>
  <si>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</si>
  <si>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</si>
  <si>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</si>
  <si>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</si>
  <si>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</si>
  <si>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</si>
  <si>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</si>
  <si>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</si>
  <si>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</si>
  <si>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</si>
  <si>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</si>
  <si>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</si>
  <si>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</si>
  <si>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</si>
  <si>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</si>
  <si>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</si>
  <si>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</si>
  <si>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</si>
  <si>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</si>
  <si>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</si>
  <si>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</si>
  <si>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</si>
  <si>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</si>
  <si>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</si>
  <si>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</si>
  <si>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</si>
  <si>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</si>
  <si>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</si>
  <si>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</si>
  <si>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</si>
  <si>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</si>
  <si>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</si>
  <si>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</si>
  <si>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</si>
  <si>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</si>
  <si>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</si>
  <si>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</si>
  <si>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</si>
  <si>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</si>
  <si>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</si>
  <si>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</si>
  <si>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</si>
  <si>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</si>
  <si>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</si>
  <si>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</si>
  <si>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</si>
  <si>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</si>
  <si>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</si>
  <si>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</si>
  <si>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</si>
  <si>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</si>
  <si>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</si>
  <si>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</si>
  <si>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</si>
  <si>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</si>
  <si>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</si>
  <si>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</si>
  <si>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</si>
  <si>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</si>
  <si>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</si>
  <si>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</si>
  <si>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</si>
  <si>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</si>
  <si>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</si>
  <si>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</si>
  <si>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</si>
  <si>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</si>
  <si>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</si>
  <si>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</si>
  <si>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</si>
  <si>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</si>
  <si>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</si>
  <si>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</si>
  <si>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</si>
  <si>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</si>
  <si>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</si>
  <si>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</si>
  <si>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</si>
  <si>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</si>
  <si>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</si>
  <si>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</si>
  <si>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</si>
  <si>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</si>
  <si>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</si>
  <si>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</si>
  <si>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</si>
  <si>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</si>
  <si>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</si>
  <si>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</si>
  <si>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</si>
  <si>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</si>
  <si>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</si>
  <si>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</si>
  <si>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</si>
  <si>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</si>
  <si>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</si>
  <si>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</si>
  <si>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</si>
  <si>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</si>
  <si>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</si>
  <si>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</si>
  <si>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</si>
  <si>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</si>
  <si>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</si>
  <si>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</si>
  <si>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</si>
  <si>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</si>
  <si>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</si>
  <si>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</si>
  <si>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</si>
  <si>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</si>
  <si>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</si>
  <si>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</si>
  <si>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</si>
  <si>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</si>
  <si>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</si>
  <si>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</si>
  <si>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</si>
  <si>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</si>
  <si>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</si>
  <si>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</si>
  <si>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</si>
  <si>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</si>
  <si>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</si>
  <si>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</si>
  <si>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</si>
  <si>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</si>
  <si>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</si>
  <si>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</si>
  <si>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</si>
  <si>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</si>
  <si>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</si>
  <si>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</si>
  <si>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</si>
  <si>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</si>
  <si>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</si>
  <si>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</si>
  <si>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</si>
  <si>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</si>
  <si>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</si>
  <si>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</si>
  <si>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</si>
  <si>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</si>
  <si>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</si>
  <si>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</si>
  <si>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</si>
  <si>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</si>
  <si>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</si>
  <si>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</si>
  <si>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</si>
  <si>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</si>
  <si>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</si>
  <si>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</si>
  <si>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</si>
  <si>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</si>
  <si>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</si>
  <si>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</si>
  <si>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</si>
  <si>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</si>
  <si>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</si>
  <si>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</si>
  <si>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</si>
  <si>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</si>
  <si>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</si>
  <si>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</si>
  <si>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</si>
  <si>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</si>
  <si>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</si>
  <si>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</si>
  <si>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</si>
  <si>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</si>
  <si>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</si>
  <si>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</si>
  <si>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</si>
  <si>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</si>
  <si>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</si>
  <si>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</si>
  <si>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</si>
  <si>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</si>
  <si>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</si>
  <si>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</si>
  <si>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</si>
  <si>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</si>
  <si>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</si>
  <si>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</si>
  <si>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</si>
  <si>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</si>
  <si>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</si>
  <si>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</si>
  <si>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</si>
  <si>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</si>
  <si>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</si>
  <si>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</si>
  <si>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</si>
  <si>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</si>
  <si>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</si>
  <si>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</si>
  <si>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</si>
  <si>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</si>
  <si>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</si>
  <si>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</si>
  <si>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</si>
  <si>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</si>
  <si>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</si>
  <si>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</si>
  <si>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</si>
  <si>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</si>
  <si>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</si>
  <si>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</si>
  <si>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</si>
  <si>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</si>
  <si>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</si>
  <si>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</si>
  <si>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</si>
  <si>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</si>
  <si>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</si>
  <si>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</si>
  <si>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</si>
  <si>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</si>
  <si>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</si>
  <si>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</si>
  <si>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</si>
  <si>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</si>
  <si>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</si>
  <si>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</si>
  <si>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</si>
  <si>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</si>
  <si>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</si>
  <si>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</si>
  <si>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</si>
  <si>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</si>
  <si>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</si>
  <si>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</si>
  <si>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</si>
  <si>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</si>
  <si>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</si>
  <si>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</si>
  <si>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</si>
  <si>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</si>
  <si>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</si>
  <si>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</si>
  <si>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</si>
  <si>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</si>
  <si>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</si>
  <si>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</si>
  <si>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</si>
  <si>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</si>
  <si>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</si>
  <si>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</si>
  <si>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</si>
  <si>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</si>
  <si>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</si>
  <si>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</si>
  <si>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</si>
  <si>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</si>
  <si>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</si>
  <si>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</si>
  <si>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</si>
  <si>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</si>
  <si>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</si>
  <si>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</si>
  <si>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</si>
  <si>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</si>
  <si>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</si>
  <si>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</si>
  <si>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</si>
  <si>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</si>
  <si>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</si>
  <si>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</si>
  <si>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</si>
  <si>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</si>
  <si>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</si>
  <si>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</si>
  <si>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</si>
  <si>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</si>
  <si>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</si>
  <si>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</si>
  <si>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</si>
  <si>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</si>
  <si>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</si>
  <si>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</si>
  <si>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</si>
  <si>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</si>
  <si>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</si>
  <si>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</si>
  <si>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</si>
  <si>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</si>
  <si>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</si>
  <si>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</si>
  <si>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</si>
  <si>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</si>
  <si>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</si>
  <si>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</si>
  <si>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</si>
  <si>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</si>
  <si>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</si>
  <si>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</si>
  <si>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</si>
  <si>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</si>
  <si>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</si>
  <si>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</si>
  <si>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</si>
  <si>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</si>
  <si>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</si>
  <si>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</si>
  <si>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</si>
  <si>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</si>
  <si>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</si>
  <si>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</si>
  <si>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</si>
  <si>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</si>
  <si>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</si>
  <si>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</si>
  <si>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</si>
  <si>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</si>
  <si>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</si>
  <si>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</si>
  <si>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</si>
  <si>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</si>
  <si>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</si>
  <si>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</si>
  <si>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</si>
  <si>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</si>
  <si>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</si>
  <si>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</si>
  <si>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</si>
  <si>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</si>
  <si>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</si>
  <si>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</si>
  <si>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</si>
  <si>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</si>
  <si>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</si>
  <si>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</si>
  <si>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</si>
  <si>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</si>
  <si>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</si>
  <si>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</si>
  <si>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</si>
  <si>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</si>
  <si>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</si>
  <si>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</si>
  <si>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</si>
  <si>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</si>
  <si>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</si>
  <si>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</si>
  <si>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</si>
  <si>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</si>
  <si>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</si>
  <si>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</si>
  <si>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</si>
  <si>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</si>
  <si>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</si>
  <si>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</si>
  <si>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</si>
  <si>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</si>
  <si>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</si>
  <si>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</si>
  <si>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</si>
  <si>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</si>
  <si>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</si>
  <si>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</si>
  <si>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</si>
  <si>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</si>
  <si>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</si>
  <si>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</si>
  <si>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</si>
  <si>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</si>
  <si>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</si>
  <si>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</si>
  <si>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</si>
  <si>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</si>
  <si>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</si>
  <si>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</si>
  <si>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</si>
  <si>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</si>
  <si>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</si>
  <si>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</si>
  <si>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</si>
  <si>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</si>
  <si>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</si>
  <si>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</si>
  <si>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</si>
  <si>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</si>
  <si>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</si>
  <si>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</si>
  <si>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</si>
  <si>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</si>
  <si>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</si>
  <si>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</si>
  <si>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</si>
  <si>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</si>
  <si>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</si>
  <si>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</si>
  <si>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</si>
  <si>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</si>
  <si>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</si>
  <si>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</si>
  <si>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</si>
  <si>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</si>
  <si>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</si>
  <si>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</si>
  <si>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</si>
  <si>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</si>
  <si>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</si>
  <si>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</si>
  <si>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</si>
  <si>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</si>
  <si>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</si>
  <si>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</si>
  <si>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</si>
  <si>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</si>
  <si>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</si>
  <si>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</si>
  <si>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</si>
  <si>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</si>
  <si>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</si>
  <si>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</si>
  <si>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</si>
  <si>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</si>
  <si>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</si>
  <si>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</si>
  <si>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</si>
  <si>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</si>
  <si>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</si>
  <si>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</si>
  <si>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</si>
  <si>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</si>
  <si>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</si>
  <si>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</si>
  <si>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</si>
  <si>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</si>
  <si>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</si>
  <si>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</si>
  <si>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</si>
  <si>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</si>
  <si>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</si>
  <si>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</si>
  <si>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</si>
  <si>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</si>
  <si>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</si>
  <si>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</si>
  <si>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</si>
  <si>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</si>
  <si>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</si>
  <si>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</si>
  <si>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</si>
  <si>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</si>
  <si>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</si>
  <si>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</si>
  <si>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</si>
  <si>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</si>
  <si>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</si>
  <si>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</si>
  <si>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</si>
  <si>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</si>
  <si>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</si>
  <si>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</si>
  <si>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</si>
  <si>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</si>
  <si>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</si>
  <si>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</si>
  <si>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</si>
  <si>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</si>
  <si>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</si>
  <si>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</si>
  <si>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</si>
  <si>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</si>
  <si>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</si>
  <si>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</si>
  <si>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</si>
  <si>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</si>
  <si>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</si>
  <si>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</si>
  <si>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</si>
  <si>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</si>
  <si>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</si>
  <si>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</si>
  <si>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</si>
  <si>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</si>
  <si>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</si>
  <si>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</si>
  <si>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</si>
  <si>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</si>
  <si>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</si>
  <si>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</si>
  <si>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</si>
  <si>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</si>
  <si>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</si>
  <si>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</si>
  <si>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</si>
  <si>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</si>
  <si>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</si>
  <si>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</si>
  <si>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</si>
  <si>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</si>
  <si>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</si>
  <si>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</si>
  <si>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</si>
  <si>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</si>
  <si>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</si>
  <si>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</si>
  <si>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</si>
  <si>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</si>
  <si>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</si>
  <si>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</si>
  <si>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</si>
  <si>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</si>
  <si>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</si>
  <si>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</si>
  <si>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</si>
  <si>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</si>
  <si>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</si>
  <si>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</si>
  <si>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</si>
  <si>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</si>
  <si>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</si>
  <si>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</si>
  <si>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</si>
  <si>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</si>
  <si>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</si>
  <si>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</si>
  <si>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</si>
  <si>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</si>
  <si>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</si>
  <si>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</si>
  <si>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</si>
  <si>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</si>
  <si>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</si>
  <si>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</si>
  <si>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</si>
  <si>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</si>
  <si>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</si>
  <si>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</si>
  <si>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</si>
  <si>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</si>
  <si>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</si>
  <si>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</si>
  <si>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</si>
  <si>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</si>
  <si>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</si>
  <si>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</si>
  <si>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</si>
  <si>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</si>
  <si>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</si>
  <si>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</si>
  <si>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</si>
  <si>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</si>
  <si>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</si>
  <si>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</si>
  <si>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</si>
  <si>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</si>
  <si>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</si>
  <si>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</si>
  <si>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</si>
  <si>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</si>
  <si>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</si>
  <si>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</si>
  <si>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</si>
  <si>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</si>
  <si>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</si>
  <si>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</si>
  <si>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</si>
  <si>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</si>
  <si>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</si>
  <si>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</si>
  <si>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</si>
  <si>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</si>
  <si>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</si>
  <si>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</si>
  <si>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</si>
  <si>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</si>
  <si>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</si>
  <si>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</si>
  <si>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</si>
  <si>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</si>
  <si>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</si>
  <si>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</si>
  <si>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</si>
  <si>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</si>
  <si>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</si>
  <si>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</si>
  <si>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</si>
  <si>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</si>
  <si>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</si>
  <si>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</si>
  <si>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</si>
  <si>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</si>
  <si>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</si>
  <si>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</si>
  <si>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</si>
  <si>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</si>
  <si>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</si>
  <si>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</si>
  <si>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</si>
  <si>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</si>
  <si>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</si>
  <si>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</si>
  <si>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</si>
  <si>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</si>
  <si>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</si>
  <si>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</si>
  <si>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</si>
  <si>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</si>
  <si>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</si>
  <si>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</si>
  <si>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</si>
  <si>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</si>
  <si>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</si>
  <si>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</si>
  <si>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</si>
  <si>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</si>
  <si>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</si>
  <si>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</si>
  <si>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</si>
  <si>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</si>
  <si>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</si>
  <si>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</si>
  <si>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</si>
  <si>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</si>
  <si>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</si>
  <si>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</si>
  <si>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</si>
  <si>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</si>
  <si>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</si>
  <si>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</si>
  <si>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</si>
  <si>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</si>
  <si>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</si>
  <si>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</si>
  <si>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</si>
  <si>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</si>
  <si>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</si>
  <si>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</si>
  <si>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</si>
  <si>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</si>
  <si>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</si>
  <si>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</si>
  <si>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</si>
  <si>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</si>
  <si>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</si>
  <si>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</si>
  <si>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</si>
  <si>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</si>
  <si>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</si>
  <si>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</si>
  <si>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</si>
  <si>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</si>
  <si>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</si>
  <si>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</si>
  <si>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</si>
  <si>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</si>
  <si>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</si>
  <si>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</si>
  <si>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</si>
  <si>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</si>
  <si>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</si>
  <si>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</si>
  <si>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</si>
  <si>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</si>
  <si>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</si>
  <si>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</si>
  <si>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</si>
  <si>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</si>
  <si>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</si>
  <si>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</si>
  <si>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</si>
  <si>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</si>
  <si>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</si>
  <si>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</si>
  <si>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</si>
  <si>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</si>
  <si>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</si>
  <si>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</si>
  <si>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</si>
  <si>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</si>
  <si>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</si>
  <si>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</si>
  <si>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</si>
  <si>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</si>
  <si>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</si>
  <si>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</si>
  <si>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</si>
  <si>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</si>
  <si>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</si>
  <si>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</si>
  <si>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</si>
  <si>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</si>
  <si>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</si>
  <si>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</si>
  <si>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</si>
  <si>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</si>
  <si>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</si>
  <si>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</si>
  <si>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</si>
  <si>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</si>
  <si>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</si>
  <si>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</si>
  <si>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</si>
  <si>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</si>
  <si>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</si>
  <si>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</si>
  <si>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</si>
  <si>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</si>
  <si>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</si>
  <si>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</si>
  <si>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</si>
  <si>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</si>
  <si>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</si>
  <si>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</si>
  <si>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</si>
  <si>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</si>
  <si>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</si>
  <si>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</si>
  <si>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</si>
  <si>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</si>
  <si>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</si>
  <si>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</si>
  <si>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</si>
  <si>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</si>
  <si>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</si>
  <si>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</si>
  <si>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</si>
  <si>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</si>
  <si>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</si>
  <si>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</si>
  <si>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</si>
  <si>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</si>
  <si>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</si>
  <si>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</si>
  <si>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</si>
  <si>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</si>
  <si>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</si>
  <si>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</si>
  <si>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</si>
  <si>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</si>
  <si>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</si>
  <si>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</si>
  <si>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</si>
  <si>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</si>
  <si>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</si>
  <si>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</si>
  <si>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</si>
  <si>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</si>
  <si>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</si>
  <si>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</si>
  <si>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</si>
  <si>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</si>
  <si>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</si>
  <si>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</si>
  <si>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</si>
  <si>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</si>
  <si>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</si>
  <si>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</si>
  <si>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</si>
  <si>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</si>
  <si>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</si>
  <si>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</si>
  <si>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</si>
  <si>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</si>
  <si>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</si>
  <si>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</si>
  <si>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</si>
  <si>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</si>
  <si>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</si>
  <si>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</si>
  <si>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</si>
  <si>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</si>
  <si>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</si>
  <si>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</si>
  <si>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</si>
  <si>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</si>
  <si>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</si>
  <si>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</si>
  <si>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</si>
  <si>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</si>
  <si>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</si>
  <si>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</si>
  <si>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</si>
  <si>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</si>
  <si>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</si>
  <si>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</si>
  <si>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</si>
  <si>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</si>
  <si>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</si>
  <si>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</si>
  <si>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</si>
  <si>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</si>
  <si>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</si>
  <si>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</si>
  <si>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</si>
  <si>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</si>
  <si>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</si>
  <si>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</si>
  <si>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</si>
  <si>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</si>
  <si>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</si>
  <si>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</si>
  <si>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</si>
  <si>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</si>
  <si>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</si>
  <si>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</si>
  <si>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</si>
  <si>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</si>
  <si>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</si>
  <si>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</si>
  <si>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</si>
  <si>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</si>
  <si>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</si>
  <si>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</si>
  <si>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</si>
  <si>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</si>
  <si>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</si>
  <si>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</si>
  <si>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</si>
  <si>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</si>
  <si>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</si>
  <si>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</si>
  <si>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</si>
  <si>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</si>
  <si>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</si>
  <si>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</si>
  <si>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</si>
  <si>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</si>
  <si>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</si>
  <si>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</si>
  <si>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</si>
  <si>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</si>
  <si>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</si>
  <si>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</si>
  <si>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</si>
  <si>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</si>
  <si>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</si>
  <si>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</si>
  <si>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</si>
  <si>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</si>
  <si>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</si>
  <si>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</si>
  <si>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</si>
  <si>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</si>
  <si>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</si>
  <si>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</si>
  <si>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</si>
  <si>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</si>
  <si>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</si>
  <si>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</si>
  <si>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</si>
  <si>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</si>
  <si>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</si>
  <si>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</si>
  <si>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</si>
  <si>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</si>
  <si>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</si>
  <si>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</si>
  <si>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</si>
  <si>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</si>
  <si>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</si>
  <si>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</si>
  <si>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</si>
  <si>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</si>
  <si>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</si>
  <si>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</si>
  <si>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</si>
  <si>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</si>
  <si>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</si>
  <si>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</si>
  <si>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</si>
  <si>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</si>
  <si>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</si>
  <si>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</si>
  <si>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</si>
  <si>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</si>
  <si>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</si>
  <si>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</si>
  <si>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</si>
  <si>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</si>
  <si>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</si>
  <si>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</si>
  <si>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</si>
  <si>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</si>
  <si>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</si>
  <si>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</si>
  <si>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</si>
  <si>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</si>
  <si>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</si>
  <si>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</si>
  <si>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</si>
  <si>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</si>
  <si>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</si>
  <si>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</si>
  <si>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</si>
  <si>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</si>
  <si>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</si>
  <si>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</si>
  <si>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</si>
  <si>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</si>
  <si>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</si>
  <si>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</si>
  <si>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</si>
  <si>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</si>
  <si>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</si>
  <si>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</si>
  <si>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</si>
  <si>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</si>
  <si>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</si>
  <si>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</si>
  <si>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</si>
  <si>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</si>
  <si>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</si>
  <si>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</si>
  <si>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</si>
  <si>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</si>
  <si>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</si>
  <si>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</si>
  <si>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</si>
  <si>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</si>
  <si>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</si>
  <si>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</si>
  <si>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</si>
  <si>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</si>
  <si>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</si>
  <si>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</si>
  <si>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</si>
  <si>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</si>
  <si>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</si>
  <si>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</si>
  <si>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</si>
  <si>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</si>
  <si>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</si>
  <si>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</si>
  <si>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</si>
  <si>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</si>
  <si>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</si>
  <si>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</si>
  <si>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</si>
  <si>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</si>
  <si>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</si>
  <si>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</si>
  <si>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</si>
  <si>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</si>
  <si>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</si>
  <si>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</si>
  <si>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</si>
  <si>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</si>
  <si>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</si>
  <si>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</si>
  <si>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</si>
  <si>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</si>
  <si>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</si>
  <si>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</si>
  <si>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</si>
  <si>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</si>
  <si>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</si>
  <si>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</si>
  <si>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</si>
  <si>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</si>
  <si>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</si>
  <si>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</si>
  <si>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</si>
  <si>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</si>
  <si>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</si>
  <si>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</si>
  <si>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</si>
  <si>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</si>
  <si>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</si>
  <si>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</si>
  <si>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</si>
  <si>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</si>
  <si>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</si>
  <si>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</si>
  <si>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</si>
  <si>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</si>
  <si>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</si>
  <si>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</si>
  <si>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</si>
  <si>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</si>
  <si>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</si>
  <si>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</si>
  <si>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</si>
  <si>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</si>
  <si>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</si>
  <si>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</si>
  <si>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</si>
  <si>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</si>
  <si>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</si>
  <si>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</si>
  <si>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</si>
  <si>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</si>
  <si>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</si>
  <si>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</si>
  <si>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</si>
  <si>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</si>
  <si>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</si>
  <si>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</si>
  <si>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</si>
  <si>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</si>
  <si>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</si>
  <si>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</si>
  <si>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</si>
  <si>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</si>
  <si>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</si>
  <si>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</si>
  <si>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</si>
  <si>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</si>
  <si>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</si>
  <si>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</si>
  <si>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</si>
  <si>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</si>
  <si>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</si>
  <si>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</si>
  <si>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</si>
  <si>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</si>
  <si>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</si>
  <si>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</si>
  <si>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</si>
  <si>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</si>
  <si>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</si>
  <si>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</si>
  <si>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</si>
  <si>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</si>
  <si>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</si>
  <si>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</si>
  <si>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</si>
  <si>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</si>
  <si>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</si>
  <si>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</si>
  <si>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</si>
  <si>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</si>
  <si>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</si>
  <si>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</si>
  <si>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</si>
  <si>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</si>
  <si>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</si>
  <si>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</si>
  <si>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</si>
  <si>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</si>
  <si>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</si>
  <si>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</si>
  <si>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</si>
  <si>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</si>
  <si>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</si>
  <si>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</si>
  <si>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</si>
  <si>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</si>
  <si>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</si>
  <si>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</si>
  <si>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</si>
  <si>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</si>
  <si>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</si>
  <si>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</si>
  <si>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</si>
  <si>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</si>
  <si>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</si>
  <si>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</si>
  <si>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</si>
  <si>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</si>
  <si>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</si>
  <si>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</si>
  <si>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</si>
  <si>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</si>
  <si>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</si>
  <si>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</si>
  <si>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</si>
  <si>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</si>
  <si>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</si>
  <si>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</si>
  <si>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</si>
  <si>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</si>
  <si>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</si>
  <si>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</si>
  <si>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</si>
  <si>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</si>
  <si>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</si>
  <si>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</si>
  <si>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</si>
  <si>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</si>
  <si>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</si>
  <si>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</si>
  <si>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</si>
  <si>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</si>
  <si>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</si>
  <si>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</si>
  <si>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</si>
  <si>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</si>
  <si>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</si>
  <si>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</si>
  <si>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</si>
  <si>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</si>
  <si>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</si>
  <si>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</si>
  <si>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</si>
  <si>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</si>
  <si>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</si>
  <si>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</si>
  <si>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</si>
  <si>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</si>
  <si>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</si>
  <si>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</si>
  <si>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</si>
  <si>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</si>
  <si>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</si>
  <si>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</si>
  <si>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</si>
  <si>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</si>
  <si>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</si>
  <si>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</si>
  <si>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</si>
  <si>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</si>
  <si>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</si>
  <si>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</si>
  <si>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</si>
  <si>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</si>
  <si>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</si>
  <si>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</si>
  <si>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</si>
  <si>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</si>
  <si>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</si>
  <si>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</si>
  <si>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</si>
  <si>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</si>
  <si>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</si>
  <si>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</si>
  <si>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</si>
  <si>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</si>
  <si>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</si>
  <si>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</si>
  <si>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</si>
  <si>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</si>
  <si>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</si>
  <si>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</si>
  <si>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</si>
  <si>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</si>
  <si>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</si>
  <si>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</si>
  <si>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</si>
  <si>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</si>
  <si>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</si>
  <si>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</si>
  <si>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</si>
  <si>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</si>
  <si>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</si>
  <si>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</si>
  <si>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</si>
  <si>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</si>
  <si>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</si>
  <si>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</si>
  <si>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</si>
  <si>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</si>
  <si>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</si>
  <si>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</si>
  <si>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</si>
  <si>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</si>
  <si>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</si>
  <si>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</si>
  <si>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</si>
  <si>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</si>
  <si>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</si>
  <si>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</si>
  <si>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</si>
  <si>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</si>
  <si>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</si>
  <si>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</si>
  <si>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</si>
  <si>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</si>
  <si>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</si>
  <si>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</si>
  <si>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</si>
  <si>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</si>
  <si>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</si>
  <si>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</si>
  <si>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</si>
  <si>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</si>
  <si>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</si>
  <si>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</si>
  <si>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</si>
  <si>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</si>
  <si>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</si>
  <si>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</si>
  <si>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</si>
  <si>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</si>
  <si>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</si>
  <si>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</si>
  <si>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</si>
  <si>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</si>
  <si>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</si>
  <si>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</si>
  <si>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</si>
  <si>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</si>
  <si>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</si>
  <si>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</si>
  <si>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</si>
  <si>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</si>
  <si>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</si>
  <si>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</si>
  <si>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</si>
  <si>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</si>
  <si>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</si>
  <si>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</si>
  <si>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</si>
  <si>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</si>
  <si>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</si>
  <si>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</si>
  <si>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</si>
  <si>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</si>
  <si>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</si>
  <si>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</si>
  <si>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</si>
  <si>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</si>
  <si>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</si>
  <si>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</si>
  <si>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</si>
  <si>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</si>
  <si>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</si>
  <si>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</si>
  <si>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</si>
  <si>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</si>
  <si>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</si>
  <si>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</si>
  <si>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</si>
  <si>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</si>
  <si>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</si>
  <si>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</si>
  <si>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</si>
  <si>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</si>
  <si>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</si>
  <si>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</si>
  <si>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</si>
  <si>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</si>
  <si>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</si>
  <si>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</si>
  <si>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</si>
  <si>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</si>
  <si>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</si>
  <si>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</si>
  <si>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</si>
  <si>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</si>
  <si>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</si>
  <si>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</si>
  <si>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</si>
  <si>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</si>
  <si>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</si>
  <si>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</si>
  <si>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</si>
  <si>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</si>
  <si>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</si>
  <si>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</si>
  <si>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</si>
  <si>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</si>
  <si>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</si>
  <si>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</si>
  <si>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</si>
  <si>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</si>
  <si>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</si>
  <si>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</si>
  <si>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</si>
  <si>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</si>
  <si>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</si>
  <si>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</si>
  <si>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</si>
  <si>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</si>
  <si>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</si>
  <si>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</si>
  <si>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</si>
  <si>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</si>
  <si>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</si>
  <si>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</si>
  <si>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</si>
  <si>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</si>
  <si>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</si>
  <si>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</si>
  <si>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</si>
  <si>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</si>
  <si>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</si>
  <si>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</si>
  <si>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</si>
  <si>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</si>
  <si>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</si>
  <si>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</si>
  <si>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</si>
  <si>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</si>
  <si>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</si>
  <si>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</si>
  <si>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</si>
  <si>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</si>
  <si>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</si>
  <si>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</si>
  <si>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</si>
  <si>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</si>
  <si>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</si>
  <si>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</si>
  <si>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</si>
  <si>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</si>
  <si>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</si>
  <si>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</si>
  <si>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</si>
  <si>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</si>
  <si>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</si>
  <si>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</si>
  <si>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</si>
  <si>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</si>
  <si>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</si>
  <si>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</si>
  <si>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</si>
  <si>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</si>
  <si>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</si>
  <si>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</si>
  <si>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</si>
  <si>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</si>
  <si>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</si>
  <si>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</si>
  <si>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</si>
  <si>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</si>
  <si>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</si>
  <si>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</si>
  <si>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</si>
  <si>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</si>
  <si>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</si>
  <si>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</si>
  <si>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</si>
  <si>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</si>
  <si>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</si>
  <si>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</si>
  <si>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</si>
  <si>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</si>
  <si>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</si>
  <si>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</si>
  <si>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</si>
  <si>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</si>
  <si>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</si>
  <si>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</si>
  <si>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</si>
  <si>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</si>
  <si>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</si>
  <si>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</si>
  <si>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</si>
  <si>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</si>
  <si>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</si>
  <si>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</si>
  <si>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</si>
  <si>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</si>
  <si>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</si>
  <si>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</si>
  <si>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</si>
  <si>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</si>
  <si>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</si>
  <si>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</si>
  <si>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</si>
  <si>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</si>
  <si>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</si>
  <si>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</si>
  <si>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</si>
  <si>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</si>
  <si>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</si>
  <si>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</si>
  <si>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</si>
  <si>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</si>
  <si>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</si>
  <si>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</si>
  <si>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</si>
  <si>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</si>
  <si>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</si>
  <si>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</si>
  <si>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</si>
  <si>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</si>
  <si>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</si>
  <si>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</si>
  <si>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</si>
  <si>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</si>
  <si>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</si>
  <si>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</si>
  <si>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</si>
  <si>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</si>
  <si>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</si>
  <si>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</si>
  <si>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</si>
  <si>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</si>
  <si>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</si>
  <si>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</si>
  <si>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</si>
  <si>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</si>
  <si>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</si>
  <si>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</si>
  <si>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</si>
  <si>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</si>
  <si>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</si>
  <si>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</si>
  <si>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</si>
  <si>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</si>
  <si>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</si>
  <si>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</si>
  <si>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</si>
  <si>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</si>
  <si>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</si>
  <si>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</si>
  <si>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</si>
  <si>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</si>
  <si>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</si>
  <si>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</si>
  <si>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</si>
  <si>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</si>
  <si>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</si>
  <si>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</si>
  <si>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</si>
  <si>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</si>
  <si>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</si>
  <si>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</si>
  <si>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</si>
  <si>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</si>
  <si>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</si>
  <si>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</si>
  <si>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</si>
  <si>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</si>
  <si>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</si>
  <si>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</si>
  <si>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</si>
  <si>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</si>
  <si>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</si>
  <si>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</si>
  <si>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</si>
  <si>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</si>
  <si>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</si>
  <si>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</si>
  <si>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</si>
  <si>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</si>
  <si>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</si>
  <si>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</si>
  <si>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</si>
  <si>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</si>
  <si>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</si>
  <si>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</si>
  <si>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</si>
  <si>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</si>
  <si>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</si>
  <si>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</si>
  <si>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</si>
  <si>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</si>
  <si>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</si>
  <si>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</si>
  <si>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</si>
  <si>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</si>
  <si>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</si>
  <si>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</si>
  <si>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</si>
  <si>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</si>
  <si>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</si>
  <si>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</si>
  <si>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</si>
  <si>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</si>
  <si>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</si>
  <si>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</si>
  <si>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</si>
  <si>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</si>
  <si>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</si>
  <si>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</si>
  <si>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</si>
  <si>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</si>
  <si>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</si>
  <si>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</si>
  <si>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</si>
  <si>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</si>
  <si>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</si>
  <si>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</si>
  <si>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</si>
  <si>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</si>
  <si>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</si>
  <si>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</si>
  <si>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</si>
  <si>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</si>
  <si>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</si>
  <si>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</si>
  <si>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</si>
  <si>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</si>
  <si>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</si>
  <si>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</si>
  <si>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</si>
  <si>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</si>
  <si>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</si>
  <si>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</si>
  <si>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</si>
  <si>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</si>
  <si>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</si>
  <si>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</si>
  <si>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</si>
  <si>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</si>
  <si>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</si>
  <si>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</si>
  <si>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</si>
  <si>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</si>
  <si>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</si>
  <si>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</si>
  <si>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</si>
  <si>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</si>
  <si>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</si>
  <si>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</si>
  <si>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</si>
  <si>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</si>
  <si>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</si>
  <si>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</si>
  <si>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</si>
  <si>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</si>
  <si>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</si>
  <si>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</si>
  <si>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</si>
  <si>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</si>
  <si>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</si>
  <si>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</si>
  <si>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</si>
  <si>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</si>
  <si>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</si>
  <si>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</si>
  <si>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</si>
  <si>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</si>
  <si>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</si>
  <si>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</si>
  <si>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</si>
  <si>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</si>
  <si>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</si>
  <si>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</si>
  <si>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</si>
  <si>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</si>
  <si>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</si>
  <si>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</si>
  <si>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</si>
  <si>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</si>
  <si>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</si>
  <si>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</si>
  <si>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</si>
  <si>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</si>
  <si>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</si>
  <si>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</si>
  <si>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</si>
  <si>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</si>
  <si>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</si>
  <si>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</si>
  <si>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</si>
  <si>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</si>
  <si>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</si>
  <si>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</si>
  <si>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</si>
  <si>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</si>
  <si>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</si>
  <si>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</si>
  <si>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</si>
  <si>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</si>
  <si>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</si>
  <si>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</si>
  <si>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</si>
  <si>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</si>
  <si>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</si>
  <si>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</si>
  <si>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</si>
  <si>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</si>
  <si>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</si>
  <si>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</si>
  <si>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</si>
  <si>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</si>
  <si>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</si>
  <si>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</si>
  <si>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</si>
  <si>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</si>
  <si>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</si>
  <si>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</si>
  <si>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</si>
  <si>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</si>
  <si>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</si>
  <si>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</si>
  <si>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</si>
  <si>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</si>
  <si>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</si>
  <si>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</si>
  <si>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</si>
  <si>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</si>
  <si>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</si>
  <si>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</si>
  <si>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</si>
  <si>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</si>
  <si>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</si>
  <si>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</si>
  <si>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</si>
  <si>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</si>
  <si>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</si>
  <si>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</si>
  <si>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</si>
  <si>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</si>
  <si>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</si>
  <si>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</si>
  <si>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</si>
  <si>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</si>
  <si>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</si>
  <si>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</si>
  <si>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</si>
  <si>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</si>
  <si>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</si>
  <si>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</si>
  <si>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</si>
  <si>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</si>
  <si>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</si>
  <si>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</si>
  <si>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</si>
  <si>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</si>
  <si>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</si>
  <si>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</si>
  <si>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</si>
  <si>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</si>
  <si>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</si>
  <si>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</si>
  <si>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</si>
  <si>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</si>
  <si>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</si>
  <si>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</si>
  <si>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</si>
  <si>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</si>
  <si>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</si>
  <si>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</si>
  <si>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</si>
  <si>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</si>
  <si>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</si>
  <si>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</si>
  <si>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</si>
  <si>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</si>
  <si>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</si>
  <si>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</si>
  <si>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</si>
  <si>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</si>
  <si>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</si>
  <si>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</si>
  <si>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</si>
  <si>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</si>
  <si>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</si>
  <si>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</si>
  <si>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</si>
  <si>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</si>
  <si>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</si>
  <si>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</si>
  <si>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</si>
  <si>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</si>
  <si>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</si>
  <si>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</si>
  <si>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</si>
  <si>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</si>
  <si>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</si>
  <si>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</si>
  <si>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</si>
  <si>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</si>
  <si>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</si>
  <si>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</si>
  <si>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</si>
  <si>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</si>
  <si>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</si>
  <si>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</si>
  <si>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</si>
  <si>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</si>
  <si>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</si>
  <si>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</si>
  <si>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</si>
  <si>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</si>
  <si>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</si>
  <si>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</si>
  <si>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</si>
  <si>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</si>
  <si>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</si>
  <si>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</si>
  <si>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</si>
  <si>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</si>
  <si>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</si>
  <si>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</si>
  <si>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</si>
  <si>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</si>
  <si>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</si>
  <si>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</si>
  <si>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</si>
  <si>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</si>
  <si>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</si>
  <si>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</si>
  <si>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</si>
  <si>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</si>
  <si>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</si>
  <si>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</si>
  <si>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</si>
  <si>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</si>
  <si>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</si>
  <si>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</si>
  <si>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</si>
  <si>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</si>
  <si>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</si>
  <si>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</si>
  <si>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</si>
  <si>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</si>
  <si>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</si>
  <si>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</si>
  <si>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</si>
  <si>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</si>
  <si>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</si>
  <si>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</si>
  <si>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</si>
  <si>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</si>
  <si>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</si>
  <si>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</si>
  <si>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</si>
  <si>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</si>
  <si>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</si>
  <si>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</si>
  <si>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</si>
  <si>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</si>
  <si>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</si>
  <si>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</si>
  <si>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</si>
  <si>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</si>
  <si>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</si>
  <si>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</si>
  <si>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</si>
  <si>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</si>
  <si>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</si>
  <si>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</si>
  <si>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</si>
  <si>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</si>
  <si>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</si>
  <si>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</si>
  <si>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</si>
  <si>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</si>
  <si>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</si>
  <si>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</si>
  <si>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</si>
  <si>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</si>
  <si>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</si>
  <si>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</si>
  <si>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</si>
  <si>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</si>
  <si>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</si>
  <si>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</si>
  <si>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</si>
  <si>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</si>
  <si>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</si>
  <si>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</si>
  <si>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</si>
  <si>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</si>
  <si>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</si>
  <si>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</si>
  <si>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</si>
  <si>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</si>
  <si>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</si>
  <si>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</si>
  <si>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</si>
  <si>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</si>
  <si>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</si>
  <si>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</si>
  <si>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</si>
  <si>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</si>
  <si>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</si>
  <si>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</si>
  <si>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</si>
  <si>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</si>
  <si>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</si>
  <si>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</si>
  <si>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</si>
  <si>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</si>
  <si>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</si>
  <si>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</si>
  <si>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</si>
  <si>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</si>
  <si>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</si>
  <si>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</si>
  <si>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</si>
  <si>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</si>
  <si>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</si>
  <si>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</si>
  <si>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</si>
  <si>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</si>
  <si>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</si>
  <si>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</si>
  <si>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</si>
  <si>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</si>
  <si>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</si>
  <si>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</si>
  <si>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</si>
  <si>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</si>
  <si>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</si>
  <si>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</si>
  <si>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</si>
  <si>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</si>
  <si>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</si>
  <si>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</si>
  <si>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</si>
  <si>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</si>
  <si>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</si>
  <si>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</si>
  <si>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</si>
  <si>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</si>
  <si>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</si>
  <si>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</si>
  <si>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</si>
  <si>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</si>
  <si>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</si>
  <si>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</si>
  <si>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</si>
  <si>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</si>
  <si>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</si>
  <si>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</si>
  <si>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</si>
  <si>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</si>
  <si>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</si>
  <si>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</si>
  <si>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</si>
  <si>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</si>
  <si>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</si>
  <si>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</si>
  <si>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</si>
  <si>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</si>
  <si>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</si>
  <si>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</si>
  <si>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</si>
  <si>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</si>
  <si>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</si>
  <si>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</si>
  <si>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</si>
  <si>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</si>
  <si>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</si>
  <si>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</si>
  <si>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</si>
  <si>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</si>
  <si>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</si>
  <si>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</si>
  <si>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</si>
  <si>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</si>
  <si>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</si>
  <si>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</si>
  <si>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</si>
  <si>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</si>
  <si>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</si>
  <si>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</si>
  <si>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</si>
  <si>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</si>
  <si>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</si>
  <si>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</si>
  <si>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</si>
  <si>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</si>
  <si>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</si>
  <si>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</si>
  <si>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</si>
  <si>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</si>
  <si>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</si>
  <si>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</si>
  <si>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</si>
  <si>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</si>
  <si>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</si>
  <si>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</si>
  <si>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</si>
  <si>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</si>
  <si>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</si>
  <si>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</si>
  <si>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</si>
  <si>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</si>
  <si>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</si>
  <si>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</si>
  <si>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</si>
  <si>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</si>
  <si>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</si>
  <si>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</si>
  <si>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</si>
  <si>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</si>
  <si>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</si>
  <si>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</si>
  <si>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</si>
  <si>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</si>
  <si>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</si>
  <si>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</si>
  <si>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</si>
  <si>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</si>
  <si>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</si>
  <si>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</si>
  <si>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</si>
  <si>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</si>
  <si>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</si>
  <si>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</si>
  <si>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</si>
  <si>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</si>
  <si>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</si>
  <si>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</si>
  <si>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</si>
  <si>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</si>
  <si>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</si>
  <si>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</si>
  <si>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</si>
  <si>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</si>
  <si>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</si>
  <si>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</si>
  <si>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</si>
  <si>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</si>
  <si>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</si>
  <si>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</si>
  <si>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</si>
  <si>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</si>
  <si>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</si>
  <si>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</si>
  <si>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</si>
  <si>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</si>
  <si>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</si>
  <si>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</si>
  <si>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</si>
  <si>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</si>
  <si>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</si>
  <si>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</si>
  <si>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</si>
  <si>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</si>
  <si>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</si>
  <si>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</si>
  <si>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</si>
  <si>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</si>
  <si>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</si>
  <si>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</si>
  <si>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</si>
  <si>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</si>
  <si>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</si>
  <si>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</si>
  <si>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</si>
  <si>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</si>
  <si>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</si>
  <si>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</si>
  <si>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</si>
  <si>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</si>
  <si>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</si>
  <si>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</si>
  <si>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</si>
  <si>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</si>
  <si>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</si>
  <si>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</si>
  <si>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</si>
  <si>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</si>
  <si>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</si>
  <si>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</si>
  <si>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</si>
  <si>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</si>
  <si>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</si>
  <si>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</si>
  <si>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</si>
  <si>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</si>
  <si>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</si>
  <si>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</si>
  <si>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</si>
  <si>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</si>
  <si>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</si>
  <si>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</si>
  <si>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</si>
  <si>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</si>
  <si>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</si>
  <si>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</si>
  <si>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</si>
  <si>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</si>
  <si>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</si>
  <si>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</si>
  <si>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</si>
  <si>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</si>
  <si>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</si>
  <si>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</si>
  <si>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</si>
  <si>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</si>
  <si>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</si>
  <si>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</si>
  <si>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</si>
  <si>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</si>
  <si>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</si>
  <si>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</si>
  <si>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</si>
  <si>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</si>
  <si>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</si>
  <si>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</si>
  <si>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</si>
  <si>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</si>
  <si>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</si>
  <si>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</si>
  <si>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</si>
  <si>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</si>
  <si>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</si>
  <si>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</si>
  <si>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</si>
  <si>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</si>
  <si>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</si>
  <si>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</si>
  <si>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</si>
  <si>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</si>
  <si>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</si>
  <si>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</si>
  <si>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</si>
  <si>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</si>
  <si>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</si>
  <si>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</si>
  <si>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</si>
  <si>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</si>
  <si>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</si>
  <si>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</si>
  <si>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</si>
  <si>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</si>
  <si>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</si>
  <si>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</si>
  <si>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</si>
  <si>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</si>
  <si>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</si>
  <si>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</si>
  <si>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</si>
  <si>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</si>
  <si>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</si>
  <si>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</si>
  <si>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</si>
  <si>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</si>
  <si>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</si>
  <si>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</si>
  <si>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</si>
  <si>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</si>
  <si>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</si>
  <si>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</si>
  <si>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</si>
  <si>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</si>
  <si>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</si>
  <si>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</si>
  <si>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</si>
  <si>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</si>
  <si>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</si>
  <si>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</si>
  <si>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</si>
  <si>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</si>
  <si>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</si>
  <si>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</si>
  <si>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</si>
  <si>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</si>
  <si>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</si>
  <si>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</si>
  <si>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</si>
  <si>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</si>
  <si>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</si>
  <si>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</si>
  <si>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</si>
  <si>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</si>
  <si>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</si>
  <si>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</si>
  <si>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</si>
  <si>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</si>
  <si>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</si>
  <si>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</si>
  <si>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</si>
  <si>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</si>
  <si>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</si>
  <si>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</si>
  <si>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</si>
  <si>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</si>
  <si>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</si>
  <si>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</si>
  <si>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</si>
  <si>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</si>
  <si>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</si>
  <si>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</si>
  <si>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</si>
  <si>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</si>
  <si>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</si>
  <si>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</si>
  <si>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</si>
  <si>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</si>
  <si>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</si>
  <si>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</si>
  <si>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</si>
  <si>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</si>
  <si>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</si>
  <si>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</si>
  <si>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</si>
  <si>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</si>
  <si>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</si>
  <si>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</si>
  <si>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</si>
  <si>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</si>
  <si>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</si>
  <si>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</si>
  <si>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</si>
  <si>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</si>
  <si>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</si>
  <si>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</si>
  <si>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</si>
  <si>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</si>
  <si>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</si>
  <si>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</si>
  <si>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</si>
  <si>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</si>
  <si>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</si>
  <si>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</si>
  <si>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</si>
  <si>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</si>
  <si>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</si>
  <si>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</si>
  <si>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</si>
  <si>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</si>
  <si>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</si>
  <si>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</si>
  <si>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</si>
  <si>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</si>
  <si>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</si>
  <si>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</si>
  <si>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</si>
  <si>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</si>
  <si>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</si>
  <si>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</si>
  <si>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</si>
  <si>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</si>
  <si>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</si>
  <si>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</si>
  <si>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</si>
  <si>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</si>
  <si>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</si>
  <si>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</si>
  <si>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</si>
  <si>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</si>
  <si>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</si>
  <si>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</si>
  <si>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</si>
  <si>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</si>
  <si>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</si>
  <si>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</si>
  <si>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</si>
  <si>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</si>
  <si>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</si>
  <si>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</si>
  <si>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</si>
  <si>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</si>
  <si>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</si>
  <si>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</si>
  <si>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</si>
  <si>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</si>
  <si>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</si>
  <si>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</si>
  <si>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</si>
  <si>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</si>
  <si>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</si>
  <si>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</si>
  <si>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</si>
  <si>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</si>
  <si>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</si>
  <si>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</si>
  <si>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</si>
  <si>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</si>
  <si>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</si>
  <si>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</si>
  <si>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</si>
  <si>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</si>
  <si>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</si>
  <si>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</si>
  <si>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</si>
  <si>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</si>
  <si>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</si>
  <si>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</si>
  <si>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</si>
  <si>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</si>
  <si>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</si>
  <si>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</si>
  <si>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</si>
  <si>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</si>
  <si>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</si>
  <si>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</si>
  <si>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</si>
  <si>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</si>
  <si>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</si>
  <si>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</si>
  <si>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</si>
  <si>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</si>
  <si>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</si>
  <si>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</si>
  <si>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</si>
  <si>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</si>
  <si>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</si>
  <si>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</si>
  <si>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</si>
  <si>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</si>
  <si>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</si>
  <si>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</si>
  <si>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</si>
  <si>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</si>
  <si>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</si>
  <si>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</si>
  <si>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</si>
  <si>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</si>
  <si>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</si>
  <si>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</si>
  <si>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</si>
  <si>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</si>
  <si>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</si>
  <si>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</si>
  <si>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</si>
  <si>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</si>
  <si>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</si>
  <si>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</si>
  <si>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</si>
  <si>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</si>
  <si>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</si>
  <si>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</si>
  <si>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</si>
  <si>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</si>
  <si>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</si>
  <si>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</si>
  <si>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</si>
  <si>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</si>
  <si>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</si>
  <si>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</si>
  <si>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</si>
  <si>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</si>
  <si>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</si>
  <si>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</si>
  <si>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</si>
  <si>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</si>
  <si>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</si>
  <si>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</si>
  <si>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</si>
  <si>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</si>
  <si>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</si>
  <si>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</si>
  <si>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</si>
  <si>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</si>
  <si>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</si>
  <si>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</si>
  <si>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</si>
  <si>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</si>
  <si>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</si>
  <si>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</si>
  <si>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</si>
  <si>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</si>
  <si>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</si>
  <si>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</si>
  <si>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</si>
  <si>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</si>
  <si>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</si>
  <si>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</si>
  <si>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</si>
  <si>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</si>
  <si>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</si>
  <si>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</si>
  <si>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</si>
  <si>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</si>
  <si>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</si>
  <si>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</si>
  <si>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</si>
  <si>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</si>
  <si>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</si>
  <si>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</si>
  <si>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</si>
  <si>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</si>
  <si>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</si>
  <si>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</si>
  <si>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</si>
  <si>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</si>
  <si>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</si>
  <si>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</si>
  <si>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</si>
  <si>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</si>
  <si>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</si>
  <si>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</si>
  <si>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</si>
  <si>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</si>
  <si>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</si>
  <si>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</si>
  <si>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</si>
  <si>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</si>
  <si>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</si>
  <si>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</si>
  <si>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</si>
  <si>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</si>
  <si>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</si>
  <si>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</si>
  <si>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</si>
  <si>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</si>
  <si>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</si>
  <si>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</si>
  <si>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</si>
  <si>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</si>
  <si>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</si>
  <si>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</si>
  <si>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</si>
  <si>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</si>
  <si>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</si>
  <si>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</si>
  <si>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</si>
  <si>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</si>
  <si>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</si>
  <si>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</si>
  <si>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</si>
  <si>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</si>
  <si>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</si>
  <si>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</si>
  <si>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</si>
  <si>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</si>
  <si>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</si>
  <si>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</si>
  <si>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</si>
  <si>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</si>
  <si>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</si>
  <si>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</si>
  <si>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</si>
  <si>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</si>
  <si>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</si>
  <si>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</si>
  <si>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</si>
  <si>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</si>
  <si>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</si>
  <si>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</si>
  <si>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</si>
  <si>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</si>
  <si>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</si>
  <si>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</si>
  <si>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</si>
  <si>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</si>
  <si>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</si>
  <si>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</si>
  <si>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</si>
  <si>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</si>
  <si>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</si>
  <si>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</si>
  <si>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</si>
  <si>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</si>
  <si>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</si>
  <si>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</si>
  <si>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</si>
  <si>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</si>
  <si>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</si>
  <si>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</si>
  <si>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</si>
  <si>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</si>
  <si>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</si>
  <si>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</si>
  <si>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</si>
  <si>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</si>
  <si>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</si>
  <si>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</si>
  <si>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</si>
  <si>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</si>
  <si>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</si>
  <si>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</si>
  <si>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</si>
  <si>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</si>
  <si>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</si>
  <si>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</si>
  <si>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</si>
  <si>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</si>
  <si>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</si>
  <si>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</si>
  <si>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</si>
  <si>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</si>
  <si>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</si>
  <si>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</si>
  <si>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</si>
  <si>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</si>
  <si>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</si>
  <si>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</si>
  <si>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</si>
  <si>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</si>
  <si>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</si>
  <si>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</si>
  <si>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</si>
  <si>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</si>
  <si>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</si>
  <si>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</si>
  <si>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</si>
  <si>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</si>
  <si>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</si>
  <si>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</si>
  <si>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</si>
  <si>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</si>
  <si>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</si>
  <si>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</si>
  <si>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</si>
  <si>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</si>
  <si>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</si>
  <si>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</si>
  <si>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</si>
  <si>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</si>
  <si>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</si>
  <si>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</si>
  <si>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</si>
  <si>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</si>
  <si>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</si>
  <si>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</si>
  <si>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</si>
  <si>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</si>
  <si>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</si>
  <si>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</si>
  <si>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</si>
  <si>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</si>
  <si>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</si>
  <si>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</si>
  <si>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</si>
  <si>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</si>
  <si>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</si>
  <si>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</si>
  <si>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</si>
  <si>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</si>
  <si>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</si>
  <si>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</si>
  <si>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</si>
  <si>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</si>
  <si>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</si>
  <si>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</si>
  <si>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</si>
  <si>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</si>
  <si>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</si>
  <si>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</si>
  <si>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</si>
  <si>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</si>
  <si>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</si>
  <si>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</si>
  <si>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</si>
  <si>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</si>
  <si>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</si>
  <si>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</si>
  <si>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</si>
  <si>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</si>
  <si>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</si>
  <si>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</si>
  <si>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</si>
  <si>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</si>
  <si>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</si>
  <si>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</si>
  <si>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</si>
  <si>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</si>
  <si>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</si>
  <si>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</si>
  <si>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</si>
  <si>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</si>
  <si>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</si>
  <si>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</si>
  <si>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</si>
  <si>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</si>
  <si>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</si>
  <si>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</si>
  <si>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</si>
  <si>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</si>
  <si>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</si>
  <si>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</si>
  <si>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</si>
  <si>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</si>
  <si>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</si>
  <si>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</si>
  <si>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</si>
  <si>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</si>
  <si>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</si>
  <si>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</si>
  <si>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</si>
  <si>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</si>
  <si>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</si>
  <si>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</si>
  <si>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</si>
  <si>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</si>
  <si>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</si>
  <si>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</si>
  <si>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</si>
  <si>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</si>
  <si>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</si>
  <si>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</si>
  <si>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</si>
  <si>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</si>
  <si>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</si>
  <si>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</si>
  <si>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</si>
  <si>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</si>
  <si>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</si>
  <si>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</si>
  <si>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</si>
  <si>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</si>
  <si>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</si>
  <si>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</si>
  <si>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</si>
  <si>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</si>
  <si>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</si>
  <si>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</si>
  <si>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</si>
  <si>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</si>
  <si>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</si>
  <si>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</si>
  <si>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</si>
  <si>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</si>
  <si>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</si>
  <si>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</si>
  <si>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</si>
  <si>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</si>
  <si>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</si>
  <si>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</si>
  <si>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</si>
  <si>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</si>
  <si>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</si>
  <si>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</si>
  <si>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</si>
  <si>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</si>
  <si>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</si>
  <si>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</si>
  <si>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</si>
  <si>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</si>
  <si>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</si>
  <si>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</si>
  <si>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</si>
  <si>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</si>
  <si>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</si>
  <si>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</si>
  <si>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</si>
  <si>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</si>
  <si>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</si>
  <si>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</si>
  <si>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</si>
  <si>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</si>
  <si>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</si>
  <si>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</si>
  <si>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</si>
  <si>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</si>
  <si>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</si>
  <si>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</si>
  <si>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</si>
  <si>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</si>
  <si>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</si>
  <si>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</si>
  <si>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</si>
  <si>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</si>
  <si>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</si>
  <si>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</si>
  <si>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</si>
  <si>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</si>
  <si>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</si>
  <si>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</si>
  <si>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</si>
  <si>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</si>
  <si>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</si>
  <si>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</si>
  <si>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</si>
  <si>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</si>
  <si>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</si>
  <si>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</si>
  <si>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</si>
  <si>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</si>
  <si>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</si>
  <si>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</si>
  <si>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</si>
  <si>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</si>
  <si>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</si>
  <si>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</si>
  <si>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</si>
  <si>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</si>
  <si>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</si>
  <si>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</si>
  <si>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</si>
  <si>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</si>
  <si>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</si>
  <si>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</si>
  <si>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</si>
  <si>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</si>
  <si>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</si>
  <si>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</si>
  <si>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</si>
  <si>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</si>
  <si>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</si>
  <si>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</si>
  <si>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</si>
  <si>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</si>
  <si>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</si>
  <si>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</si>
  <si>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</si>
  <si>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</si>
  <si>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</si>
  <si>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</si>
  <si>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</si>
  <si>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</si>
  <si>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</si>
  <si>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</si>
  <si>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</si>
  <si>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</si>
  <si>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</si>
  <si>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</si>
  <si>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</si>
  <si>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</si>
  <si>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</si>
  <si>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</si>
  <si>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</si>
  <si>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</si>
  <si>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</si>
  <si>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</si>
  <si>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</si>
  <si>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</si>
  <si>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</si>
  <si>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</si>
  <si>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</si>
  <si>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</si>
  <si>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</si>
  <si>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</si>
  <si>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</si>
  <si>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</si>
  <si>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</si>
  <si>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</si>
  <si>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</si>
  <si>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</si>
  <si>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</si>
  <si>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</si>
  <si>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</si>
  <si>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</si>
  <si>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</si>
  <si>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</si>
  <si>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</si>
  <si>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</si>
  <si>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</si>
  <si>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</si>
  <si>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</si>
  <si>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</si>
  <si>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</si>
  <si>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</si>
  <si>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</si>
  <si>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</si>
  <si>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</si>
  <si>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</si>
  <si>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</si>
  <si>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</si>
  <si>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</si>
  <si>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</si>
  <si>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</si>
  <si>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</si>
  <si>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</si>
  <si>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</si>
  <si>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</si>
  <si>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</si>
  <si>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</si>
  <si>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</si>
  <si>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</si>
  <si>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</si>
  <si>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</si>
  <si>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</si>
  <si>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</si>
  <si>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</si>
  <si>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</si>
  <si>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</si>
  <si>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</si>
  <si>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</si>
  <si>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</si>
  <si>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</si>
  <si>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</si>
  <si>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</si>
  <si>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</si>
  <si>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</si>
  <si>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</si>
  <si>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</si>
  <si>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</si>
  <si>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</si>
  <si>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</si>
  <si>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</si>
  <si>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</si>
  <si>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</si>
  <si>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</si>
  <si>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</si>
  <si>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</si>
  <si>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</si>
  <si>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</si>
  <si>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</si>
  <si>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</si>
  <si>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</si>
  <si>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</si>
  <si>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</si>
  <si>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</si>
  <si>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</si>
  <si>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</si>
  <si>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</si>
  <si>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</si>
  <si>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</si>
  <si>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</si>
  <si>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</si>
  <si>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</si>
  <si>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</si>
  <si>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</si>
  <si>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</si>
  <si>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</si>
  <si>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</si>
  <si>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</si>
  <si>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</si>
  <si>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</si>
  <si>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</si>
  <si>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</si>
  <si>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</si>
  <si>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</si>
  <si>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</si>
  <si>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</si>
  <si>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</si>
  <si>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</si>
  <si>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</si>
  <si>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</si>
  <si>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</si>
  <si>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</si>
  <si>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</si>
  <si>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</si>
  <si>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</si>
  <si>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</si>
  <si>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</si>
  <si>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</si>
  <si>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</si>
  <si>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</si>
  <si>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</si>
  <si>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</si>
  <si>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</si>
  <si>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</si>
  <si>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</si>
  <si>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</si>
  <si>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</si>
  <si>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</si>
  <si>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</si>
  <si>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</si>
  <si>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</si>
  <si>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</si>
  <si>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</si>
  <si>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</si>
  <si>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</si>
  <si>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</si>
  <si>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</si>
  <si>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</si>
  <si>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</si>
  <si>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</si>
  <si>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</si>
  <si>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</si>
  <si>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</si>
  <si>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</si>
  <si>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</si>
  <si>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</si>
  <si>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</si>
  <si>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</si>
  <si>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</si>
  <si>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</si>
  <si>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</si>
  <si>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</si>
  <si>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</si>
  <si>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</si>
  <si>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</si>
  <si>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</si>
  <si>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</si>
  <si>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</si>
  <si>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</si>
  <si>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</si>
  <si>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</si>
  <si>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</si>
  <si>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</si>
  <si>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</si>
  <si>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</si>
  <si>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</si>
  <si>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</si>
  <si>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</si>
  <si>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</si>
  <si>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</si>
  <si>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</si>
  <si>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</si>
  <si>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</si>
  <si>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</si>
  <si>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</si>
  <si>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</si>
  <si>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</si>
  <si>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</si>
  <si>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</si>
  <si>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</si>
  <si>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</si>
  <si>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</si>
  <si>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</si>
  <si>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</si>
  <si>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</si>
  <si>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</si>
  <si>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</si>
  <si>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</si>
  <si>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</si>
  <si>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</si>
  <si>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</si>
  <si>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</si>
  <si>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</si>
  <si>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</si>
  <si>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</si>
  <si>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</si>
  <si>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</si>
  <si>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</si>
  <si>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</si>
  <si>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</si>
  <si>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</si>
  <si>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</si>
  <si>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</si>
  <si>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</si>
  <si>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</si>
  <si>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</si>
  <si>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</si>
  <si>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</si>
  <si>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</si>
  <si>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</si>
  <si>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</si>
  <si>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</si>
  <si>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</si>
  <si>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</si>
  <si>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</si>
  <si>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</si>
  <si>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</si>
  <si>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</si>
  <si>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</si>
  <si>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</si>
  <si>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</si>
  <si>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</si>
  <si>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</si>
  <si>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</si>
  <si>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</si>
  <si>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</si>
  <si>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</si>
  <si>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</si>
  <si>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</si>
  <si>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</si>
  <si>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</si>
  <si>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</si>
  <si>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</si>
  <si>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</si>
  <si>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</si>
  <si>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</si>
  <si>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</si>
  <si>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</si>
  <si>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</si>
  <si>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</si>
  <si>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</si>
  <si>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</si>
  <si>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</si>
  <si>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</si>
  <si>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</si>
  <si>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</si>
  <si>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</si>
  <si>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</si>
  <si>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</si>
  <si>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</si>
  <si>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</si>
  <si>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</si>
  <si>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</si>
  <si>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</si>
  <si>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</si>
  <si>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</si>
  <si>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</si>
  <si>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</si>
  <si>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</si>
  <si>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</si>
  <si>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</si>
  <si>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</si>
  <si>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</si>
  <si>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</si>
  <si>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</si>
  <si>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</si>
  <si>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</si>
  <si>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</si>
  <si>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</si>
  <si>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</si>
  <si>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</si>
  <si>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</si>
  <si>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</si>
  <si>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</si>
  <si>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</si>
  <si>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</si>
  <si>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</si>
  <si>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</si>
  <si>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</si>
  <si>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</si>
  <si>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</si>
  <si>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</si>
  <si>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</si>
  <si>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</si>
  <si>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</si>
  <si>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</si>
  <si>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</si>
  <si>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</si>
  <si>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</si>
  <si>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</si>
  <si>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</si>
  <si>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</si>
  <si>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</si>
  <si>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</si>
  <si>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</si>
  <si>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</si>
  <si>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</si>
  <si>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</si>
  <si>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</si>
  <si>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</si>
  <si>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</si>
  <si>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</si>
  <si>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</si>
  <si>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</si>
  <si>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</si>
  <si>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</si>
  <si>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</si>
  <si>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</si>
  <si>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</si>
  <si>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</si>
  <si>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</si>
  <si>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</si>
  <si>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</si>
  <si>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</si>
  <si>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</si>
  <si>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</si>
  <si>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</si>
  <si>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</si>
  <si>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</si>
  <si>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</si>
  <si>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</si>
  <si>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</si>
  <si>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</si>
  <si>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</si>
  <si>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</si>
  <si>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</si>
  <si>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</si>
  <si>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</si>
  <si>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</si>
  <si>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</si>
  <si>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</si>
  <si>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</si>
  <si>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</si>
  <si>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</si>
  <si>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</si>
  <si>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</si>
  <si>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</si>
  <si>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</si>
  <si>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</si>
  <si>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</si>
  <si>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</si>
  <si>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</si>
  <si>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</si>
  <si>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</si>
  <si>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</si>
  <si>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</si>
  <si>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</si>
  <si>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</si>
  <si>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</si>
  <si>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</si>
  <si>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</si>
  <si>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</si>
  <si>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</si>
  <si>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</si>
  <si>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</si>
  <si>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</si>
  <si>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</si>
  <si>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</si>
  <si>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</si>
  <si>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</si>
  <si>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</si>
  <si>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</si>
  <si>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</si>
  <si>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</si>
  <si>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</si>
  <si>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</si>
  <si>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</si>
  <si>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</si>
  <si>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</si>
  <si>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</si>
  <si>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</si>
  <si>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</si>
  <si>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</si>
  <si>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</si>
  <si>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</si>
  <si>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</si>
  <si>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</si>
  <si>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</si>
  <si>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</si>
  <si>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</si>
  <si>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</si>
  <si>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</si>
  <si>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</si>
  <si>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</si>
  <si>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</si>
  <si>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</si>
  <si>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</si>
  <si>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</si>
  <si>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</si>
  <si>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</si>
  <si>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</si>
  <si>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</si>
  <si>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</si>
  <si>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</si>
  <si>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</si>
  <si>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</si>
  <si>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</si>
  <si>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</si>
  <si>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</si>
  <si>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</si>
  <si>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</si>
  <si>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</si>
  <si>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</si>
  <si>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</si>
  <si>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</si>
  <si>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</si>
  <si>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</si>
  <si>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</si>
  <si>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</si>
  <si>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</si>
  <si>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</si>
  <si>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</si>
  <si>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</si>
  <si>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</si>
  <si>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</si>
  <si>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</si>
  <si>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</si>
  <si>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</si>
  <si>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</si>
  <si>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</si>
  <si>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</si>
  <si>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</si>
  <si>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</si>
  <si>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</si>
  <si>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</si>
  <si>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</si>
  <si>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</si>
  <si>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</si>
  <si>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</si>
  <si>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</si>
  <si>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</si>
  <si>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</si>
  <si>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</si>
  <si>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</si>
  <si>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</si>
  <si>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</si>
  <si>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</si>
  <si>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</si>
  <si>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</si>
  <si>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</si>
  <si>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</si>
  <si>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</si>
  <si>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</si>
  <si>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</si>
  <si>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</si>
  <si>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</si>
  <si>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</si>
  <si>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</si>
  <si>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</si>
  <si>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</si>
  <si>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</si>
  <si>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</si>
  <si>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</si>
  <si>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</si>
  <si>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</si>
  <si>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</si>
  <si>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</si>
  <si>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</si>
  <si>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</si>
  <si>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</si>
  <si>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</si>
  <si>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</si>
  <si>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</si>
  <si>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</si>
  <si>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</si>
  <si>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</si>
  <si>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</si>
  <si>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</si>
  <si>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</si>
  <si>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</si>
  <si>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</si>
  <si>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</si>
  <si>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</si>
  <si>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</si>
  <si>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</si>
  <si>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</si>
  <si>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</si>
  <si>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</si>
  <si>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</si>
  <si>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</si>
  <si>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</si>
  <si>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</si>
  <si>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</si>
  <si>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</si>
  <si>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</si>
  <si>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</si>
  <si>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</si>
  <si>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</si>
  <si>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</si>
  <si>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</si>
  <si>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</si>
  <si>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</si>
  <si>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</si>
  <si>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</si>
  <si>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</si>
  <si>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</si>
  <si>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</si>
  <si>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</si>
  <si>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</si>
  <si>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</si>
  <si>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</si>
  <si>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</si>
  <si>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</si>
  <si>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</si>
  <si>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</si>
  <si>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</si>
  <si>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</si>
  <si>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</si>
  <si>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</si>
  <si>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</si>
  <si>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</si>
  <si>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</si>
  <si>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</si>
  <si>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</si>
  <si>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</si>
  <si>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</si>
  <si>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</si>
  <si>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</si>
  <si>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</si>
  <si>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</si>
  <si>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</si>
  <si>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</si>
  <si>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</si>
  <si>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</si>
  <si>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</si>
  <si>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</si>
  <si>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</si>
  <si>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</si>
  <si>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</si>
  <si>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</si>
  <si>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</si>
  <si>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</si>
  <si>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</si>
  <si>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</si>
  <si>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</si>
  <si>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</si>
  <si>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</si>
  <si>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</si>
  <si>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</si>
  <si>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</si>
  <si>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</si>
  <si>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</si>
  <si>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</si>
  <si>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</si>
  <si>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</si>
  <si>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</si>
  <si>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</si>
  <si>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</si>
  <si>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</si>
  <si>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</si>
  <si>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</si>
  <si>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</si>
  <si>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</si>
  <si>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</si>
  <si>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</si>
  <si>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</si>
  <si>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</si>
  <si>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</si>
  <si>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</si>
  <si>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</si>
  <si>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</si>
  <si>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</si>
  <si>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</si>
  <si>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</si>
  <si>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</si>
  <si>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</si>
  <si>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</si>
  <si>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</si>
  <si>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</si>
  <si>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</si>
  <si>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</si>
  <si>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</si>
  <si>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</si>
  <si>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</si>
  <si>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</si>
  <si>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</si>
  <si>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</si>
  <si>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</si>
  <si>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</si>
  <si>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</si>
  <si>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</si>
  <si>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</si>
  <si>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</si>
  <si>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</si>
  <si>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</si>
  <si>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</si>
  <si>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</si>
  <si>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</si>
  <si>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</si>
  <si>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</si>
  <si>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</si>
  <si>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</si>
  <si>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</si>
  <si>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</si>
  <si>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</si>
  <si>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</si>
  <si>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</si>
  <si>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</si>
  <si>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</si>
  <si>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</si>
  <si>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</si>
  <si>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</si>
  <si>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</si>
  <si>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</si>
  <si>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</si>
  <si>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</si>
  <si>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</si>
  <si>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</si>
  <si>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</si>
  <si>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</si>
  <si>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</si>
  <si>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</si>
  <si>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</si>
  <si>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</si>
  <si>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</si>
  <si>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</si>
  <si>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</si>
  <si>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</si>
  <si>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</si>
  <si>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</si>
  <si>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</si>
  <si>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</si>
  <si>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</si>
  <si>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</si>
  <si>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</si>
  <si>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</si>
  <si>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</si>
  <si>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</si>
  <si>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</si>
  <si>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</si>
  <si>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</si>
  <si>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</si>
  <si>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</si>
  <si>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</si>
  <si>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</si>
  <si>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</si>
  <si>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</si>
  <si>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</si>
  <si>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</si>
  <si>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</si>
  <si>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</si>
  <si>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</si>
  <si>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</si>
  <si>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</si>
  <si>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</si>
  <si>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</si>
  <si>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</si>
  <si>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</si>
  <si>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</si>
  <si>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</si>
  <si>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</si>
  <si>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</si>
  <si>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</si>
  <si>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</si>
  <si>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</si>
  <si>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</si>
  <si>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</si>
  <si>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</si>
  <si>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</si>
  <si>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</si>
  <si>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</si>
  <si>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</si>
  <si>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</si>
  <si>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</si>
  <si>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</si>
  <si>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</si>
  <si>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</si>
  <si>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</si>
  <si>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</si>
  <si>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</si>
  <si>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</si>
  <si>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</si>
  <si>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</si>
  <si>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</si>
  <si>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</si>
  <si>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</si>
  <si>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</si>
  <si>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</si>
  <si>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</si>
  <si>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</si>
  <si>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</si>
  <si>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</si>
  <si>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</si>
  <si>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</si>
  <si>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</si>
  <si>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</si>
  <si>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</si>
  <si>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</si>
  <si>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</si>
  <si>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</si>
  <si>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</si>
  <si>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</si>
  <si>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</si>
  <si>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</si>
  <si>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</si>
  <si>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</si>
  <si>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</si>
  <si>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</si>
  <si>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</si>
  <si>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</si>
  <si>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</si>
  <si>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</si>
  <si>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</si>
  <si>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</si>
  <si>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</si>
  <si>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</si>
  <si>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</si>
  <si>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</si>
  <si>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</si>
  <si>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</si>
  <si>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</si>
  <si>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</si>
  <si>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</si>
  <si>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</si>
  <si>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</si>
  <si>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</si>
  <si>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</si>
  <si>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</si>
  <si>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</si>
  <si>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</si>
  <si>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</si>
  <si>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</si>
  <si>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</si>
  <si>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</si>
  <si>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</si>
  <si>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</si>
  <si>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</si>
  <si>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</si>
  <si>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</si>
  <si>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</si>
  <si>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</si>
  <si>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</si>
  <si>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</si>
  <si>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</si>
  <si>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</si>
  <si>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</si>
  <si>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</si>
  <si>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</si>
  <si>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</si>
  <si>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</si>
  <si>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</si>
  <si>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</si>
  <si>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</si>
  <si>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</si>
  <si>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</si>
  <si>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</si>
  <si>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</si>
  <si>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</si>
  <si>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</si>
  <si>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</si>
  <si>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</si>
  <si>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</si>
  <si>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</si>
  <si>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</si>
  <si>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</si>
  <si>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</si>
  <si>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</si>
  <si>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</si>
  <si>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</si>
  <si>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</si>
  <si>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</si>
  <si>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</si>
  <si>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</si>
  <si>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</si>
  <si>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</si>
  <si>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</si>
  <si>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</si>
  <si>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</si>
  <si>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</si>
  <si>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</si>
  <si>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</si>
  <si>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</si>
  <si>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</si>
  <si>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</si>
  <si>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</si>
  <si>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</si>
  <si>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</si>
  <si>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</si>
  <si>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</si>
  <si>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</si>
  <si>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</si>
  <si>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</si>
  <si>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</si>
  <si>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</si>
  <si>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</si>
  <si>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</si>
  <si>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</si>
  <si>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</si>
  <si>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</si>
  <si>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</si>
  <si>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</si>
  <si>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</si>
  <si>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</si>
  <si>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</si>
  <si>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</si>
  <si>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</si>
  <si>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</si>
  <si>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</si>
  <si>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</si>
  <si>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</si>
  <si>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</si>
  <si>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</si>
  <si>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</si>
  <si>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</si>
  <si>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</si>
  <si>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</si>
  <si>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</si>
  <si>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</si>
  <si>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</si>
  <si>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</si>
  <si>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</si>
  <si>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</si>
  <si>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</si>
  <si>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</si>
  <si>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</si>
  <si>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</si>
  <si>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</si>
  <si>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</si>
  <si>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</si>
  <si>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</si>
  <si>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</si>
  <si>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</si>
  <si>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</si>
  <si>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</si>
  <si>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</si>
  <si>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</si>
  <si>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</si>
  <si>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</si>
  <si>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</si>
  <si>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</si>
  <si>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</si>
  <si>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</si>
  <si>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</si>
  <si>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</si>
  <si>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</si>
  <si>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</si>
  <si>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</si>
  <si>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</si>
  <si>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</si>
  <si>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</si>
  <si>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</si>
  <si>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</si>
  <si>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</si>
  <si>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</si>
  <si>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</si>
  <si>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</si>
  <si>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</si>
  <si>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</si>
  <si>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</si>
  <si>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</si>
  <si>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</si>
  <si>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</si>
  <si>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</si>
  <si>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</si>
  <si>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</si>
  <si>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</si>
  <si>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</si>
  <si>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</si>
  <si>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</si>
  <si>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</si>
  <si>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</si>
  <si>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</si>
  <si>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</si>
  <si>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</si>
  <si>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</si>
  <si>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</si>
  <si>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</si>
  <si>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</si>
  <si>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</si>
  <si>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</si>
  <si>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</si>
  <si>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</si>
  <si>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</si>
  <si>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</si>
  <si>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</si>
  <si>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</si>
  <si>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</si>
  <si>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</si>
  <si>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</si>
  <si>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</si>
  <si>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</si>
  <si>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</si>
  <si>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</si>
  <si>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</si>
  <si>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</si>
  <si>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</si>
  <si>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</si>
  <si>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</si>
  <si>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</si>
  <si>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</si>
  <si>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</si>
  <si>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</si>
  <si>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</si>
  <si>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</si>
  <si>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</si>
  <si>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</si>
  <si>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</si>
  <si>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</si>
  <si>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</si>
  <si>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</si>
  <si>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</si>
  <si>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</si>
  <si>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</si>
  <si>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</si>
  <si>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</si>
  <si>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</si>
  <si>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</si>
  <si>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</si>
  <si>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</si>
  <si>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</si>
  <si>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</si>
  <si>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</si>
  <si>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</si>
  <si>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</si>
  <si>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</si>
  <si>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</si>
  <si>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</si>
  <si>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</si>
  <si>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</si>
  <si>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</si>
  <si>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</si>
  <si>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</si>
  <si>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</si>
  <si>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</si>
  <si>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</si>
  <si>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</si>
  <si>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</si>
  <si>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</si>
  <si>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</si>
  <si>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</si>
  <si>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</si>
  <si>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</si>
  <si>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</si>
  <si>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</si>
  <si>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</si>
  <si>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</si>
  <si>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</si>
  <si>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</si>
  <si>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</si>
  <si>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</si>
  <si>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</si>
  <si>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</si>
  <si>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</si>
  <si>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</si>
  <si>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</si>
  <si>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</si>
  <si>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</si>
  <si>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</si>
  <si>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</si>
  <si>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</si>
  <si>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</si>
  <si>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</si>
  <si>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</si>
  <si>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</si>
  <si>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</si>
  <si>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</si>
  <si>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</si>
  <si>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</si>
  <si>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</si>
  <si>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</si>
  <si>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</si>
  <si>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</si>
  <si>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</si>
  <si>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</si>
  <si>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</si>
  <si>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</si>
  <si>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</si>
  <si>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</si>
  <si>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</si>
  <si>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</si>
  <si>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</si>
  <si>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</si>
  <si>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</si>
  <si>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</si>
  <si>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</si>
  <si>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</si>
  <si>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</si>
  <si>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</si>
  <si>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</si>
  <si>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</si>
  <si>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</si>
  <si>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</si>
  <si>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</si>
  <si>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</si>
  <si>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</si>
  <si>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</si>
  <si>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</si>
  <si>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</si>
  <si>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</si>
  <si>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</si>
  <si>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</si>
  <si>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</si>
  <si>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</si>
  <si>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</si>
  <si>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</si>
  <si>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</si>
  <si>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</si>
  <si>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</si>
  <si>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</si>
  <si>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</si>
  <si>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</si>
  <si>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</si>
  <si>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</si>
  <si>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</si>
  <si>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</si>
  <si>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</si>
  <si>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</si>
  <si>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</si>
  <si>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</si>
  <si>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</si>
  <si>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</si>
  <si>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</si>
  <si>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</si>
  <si>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</si>
  <si>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</si>
  <si>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</si>
  <si>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</si>
  <si>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</si>
  <si>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</si>
  <si>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</si>
  <si>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</si>
  <si>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</si>
  <si>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</si>
  <si>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</si>
  <si>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</si>
  <si>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</si>
  <si>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</si>
  <si>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</si>
  <si>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</si>
  <si>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</si>
  <si>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</si>
  <si>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</si>
  <si>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</si>
  <si>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</si>
  <si>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</si>
  <si>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</si>
  <si>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</si>
  <si>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</si>
  <si>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</si>
  <si>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</si>
  <si>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</si>
  <si>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</si>
  <si>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</si>
  <si>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</si>
  <si>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</si>
  <si>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</si>
  <si>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</si>
  <si>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</si>
  <si>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</si>
  <si>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</si>
  <si>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</si>
  <si>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</si>
  <si>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</si>
  <si>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</si>
  <si>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</si>
  <si>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</si>
  <si>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</si>
  <si>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</si>
  <si>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</si>
  <si>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</si>
  <si>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</si>
  <si>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</si>
  <si>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</si>
  <si>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</si>
  <si>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</si>
  <si>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</si>
  <si>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</si>
  <si>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</si>
  <si>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</si>
  <si>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</si>
  <si>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</si>
  <si>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</si>
  <si>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</si>
  <si>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</si>
  <si>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</si>
  <si>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</si>
  <si>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</si>
  <si>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</si>
  <si>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</si>
  <si>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</si>
  <si>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</si>
  <si>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</si>
  <si>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</si>
  <si>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</si>
  <si>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</si>
  <si>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</si>
  <si>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</si>
  <si>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</si>
  <si>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</si>
  <si>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</si>
  <si>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</si>
  <si>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</si>
  <si>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</si>
  <si>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</si>
  <si>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</si>
  <si>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</si>
  <si>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</si>
  <si>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</si>
  <si>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</si>
  <si>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</si>
  <si>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</si>
  <si>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</si>
  <si>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</si>
  <si>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</si>
  <si>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</si>
  <si>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</si>
  <si>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</si>
  <si>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</si>
  <si>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</si>
  <si>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</si>
  <si>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</si>
  <si>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</si>
  <si>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</si>
  <si>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</si>
  <si>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</si>
  <si>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</si>
  <si>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</si>
  <si>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</si>
  <si>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</si>
  <si>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</si>
  <si>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</si>
  <si>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</si>
  <si>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</si>
  <si>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</si>
  <si>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</si>
  <si>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</si>
  <si>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</si>
  <si>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</si>
  <si>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</si>
  <si>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</si>
  <si>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</si>
  <si>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</si>
  <si>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</si>
  <si>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</si>
  <si>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</si>
  <si>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</si>
  <si>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</si>
  <si>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</si>
  <si>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</si>
  <si>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</si>
  <si>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</si>
  <si>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</si>
  <si>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</si>
  <si>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</si>
  <si>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</si>
  <si>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</si>
  <si>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</si>
  <si>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</si>
  <si>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</si>
  <si>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</si>
  <si>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</si>
  <si>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</si>
  <si>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</si>
  <si>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</si>
  <si>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</si>
  <si>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</si>
  <si>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</si>
  <si>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</si>
  <si>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</si>
  <si>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</si>
  <si>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</si>
  <si>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</si>
  <si>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</si>
  <si>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</si>
  <si>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</si>
  <si>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</si>
  <si>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</si>
  <si>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</si>
  <si>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</si>
  <si>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</si>
  <si>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</si>
  <si>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</si>
  <si>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</si>
  <si>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</si>
  <si>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</si>
  <si>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</si>
  <si>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</si>
  <si>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</si>
  <si>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</si>
  <si>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</si>
  <si>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</si>
  <si>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</si>
  <si>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</si>
  <si>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</si>
  <si>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</si>
  <si>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</si>
  <si>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</si>
  <si>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</si>
  <si>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</si>
  <si>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</si>
  <si>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</si>
  <si>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</si>
  <si>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</si>
  <si>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</si>
  <si>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</si>
  <si>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</si>
  <si>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</si>
  <si>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</si>
  <si>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</si>
  <si>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</si>
  <si>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</si>
  <si>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</si>
  <si>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</si>
  <si>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</si>
  <si>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</si>
  <si>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</si>
  <si>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</si>
  <si>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</si>
  <si>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</si>
  <si>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</si>
  <si>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</si>
  <si>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</si>
  <si>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</si>
  <si>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</si>
  <si>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</si>
  <si>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</si>
  <si>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</si>
  <si>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</si>
  <si>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</si>
  <si>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</si>
  <si>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</si>
  <si>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</si>
  <si>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</si>
  <si>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</si>
  <si>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</si>
  <si>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</si>
  <si>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</si>
  <si>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</si>
  <si>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</si>
  <si>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</si>
  <si>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</si>
  <si>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</si>
  <si>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</si>
  <si>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</si>
  <si>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</si>
  <si>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</si>
  <si>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</si>
  <si>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</si>
  <si>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</si>
  <si>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</si>
  <si>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</si>
  <si>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</si>
  <si>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</si>
  <si>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</si>
  <si>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</si>
  <si>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</si>
  <si>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</si>
  <si>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</si>
  <si>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</si>
  <si>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</si>
  <si>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</si>
  <si>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</si>
  <si>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</si>
  <si>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</si>
  <si>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</si>
  <si>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</si>
  <si>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</si>
  <si>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</si>
  <si>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</si>
  <si>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</si>
  <si>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</si>
  <si>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</si>
  <si>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</si>
  <si>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</si>
  <si>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</si>
  <si>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</si>
  <si>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</si>
  <si>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</si>
  <si>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</si>
  <si>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</si>
  <si>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</si>
  <si>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</si>
  <si>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</si>
  <si>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</si>
  <si>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</si>
  <si>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</si>
  <si>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</si>
  <si>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</si>
  <si>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</si>
  <si>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</si>
  <si>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</si>
  <si>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</si>
  <si>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</si>
  <si>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</si>
  <si>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</si>
  <si>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</si>
  <si>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</si>
  <si>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</si>
  <si>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</si>
  <si>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</si>
  <si>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</si>
  <si>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</si>
  <si>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</si>
  <si>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</si>
  <si>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</si>
  <si>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</si>
  <si>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</si>
  <si>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</si>
  <si>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</si>
  <si>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</si>
  <si>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</si>
  <si>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</si>
  <si>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</si>
  <si>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</si>
  <si>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</si>
  <si>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</si>
  <si>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</si>
  <si>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</si>
  <si>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</si>
  <si>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</si>
  <si>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</si>
  <si>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</si>
  <si>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</si>
  <si>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</si>
  <si>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</si>
  <si>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</si>
  <si>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</si>
  <si>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</si>
  <si>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</si>
  <si>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</si>
  <si>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</si>
  <si>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</si>
  <si>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</si>
  <si>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</si>
  <si>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</si>
  <si>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</si>
  <si>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</si>
  <si>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</si>
  <si>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</si>
  <si>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</si>
  <si>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</si>
  <si>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</si>
  <si>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</si>
  <si>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</si>
  <si>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</si>
  <si>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</si>
  <si>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</si>
  <si>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</si>
  <si>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</si>
  <si>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</si>
  <si>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</si>
  <si>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</si>
  <si>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</si>
  <si>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</si>
  <si>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</si>
  <si>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</si>
  <si>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</si>
  <si>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</si>
  <si>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</si>
  <si>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</si>
  <si>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</si>
  <si>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</si>
  <si>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</si>
  <si>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</si>
  <si>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</si>
  <si>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</si>
  <si>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</si>
  <si>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</si>
  <si>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</si>
  <si>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</si>
  <si>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</si>
  <si>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</si>
  <si>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</si>
  <si>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</si>
  <si>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</si>
  <si>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</si>
  <si>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</si>
  <si>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</si>
  <si>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</si>
  <si>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</si>
  <si>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</si>
  <si>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</si>
  <si>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</si>
  <si>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</si>
  <si>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</si>
  <si>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</si>
  <si>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</si>
  <si>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</si>
  <si>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</si>
  <si>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</si>
  <si>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</si>
  <si>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</si>
  <si>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</si>
  <si>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</si>
  <si>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</si>
  <si>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</si>
  <si>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</si>
  <si>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</si>
  <si>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</si>
  <si>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</si>
  <si>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</si>
  <si>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</si>
  <si>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</si>
  <si>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</si>
  <si>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</si>
  <si>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</si>
  <si>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</si>
  <si>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</si>
  <si>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</si>
  <si>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</si>
  <si>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</si>
  <si>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</si>
  <si>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</si>
  <si>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</si>
  <si>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</si>
  <si>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</si>
  <si>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</si>
  <si>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</si>
  <si>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</si>
  <si>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</si>
  <si>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</si>
  <si>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</si>
  <si>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</si>
  <si>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</si>
  <si>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</si>
  <si>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</si>
  <si>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</si>
  <si>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</si>
  <si>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</si>
  <si>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</si>
  <si>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</si>
  <si>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</si>
  <si>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</si>
  <si>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</si>
  <si>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</si>
  <si>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</si>
  <si>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</si>
  <si>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</si>
  <si>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</si>
  <si>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</si>
  <si>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</si>
  <si>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</si>
  <si>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</si>
  <si>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</si>
  <si>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</si>
  <si>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</si>
  <si>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</si>
  <si>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</si>
  <si>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</si>
  <si>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</si>
  <si>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</si>
  <si>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</si>
  <si>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</si>
  <si>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</si>
  <si>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</si>
  <si>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</si>
  <si>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</si>
  <si>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</si>
  <si>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</si>
  <si>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</si>
  <si>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</si>
  <si>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</si>
  <si>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</si>
  <si>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</si>
  <si>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</si>
  <si>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</si>
  <si>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</si>
  <si>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</si>
  <si>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</si>
  <si>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</si>
  <si>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</si>
  <si>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</si>
  <si>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</si>
  <si>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</si>
  <si>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</si>
  <si>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</si>
  <si>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</si>
  <si>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</si>
  <si>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</si>
  <si>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</si>
  <si>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</si>
  <si>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</si>
  <si>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</si>
  <si>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</si>
  <si>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</si>
  <si>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</si>
  <si>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</si>
  <si>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</si>
  <si>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</si>
  <si>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</si>
  <si>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</si>
  <si>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</si>
  <si>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</si>
  <si>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</si>
  <si>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</si>
  <si>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</si>
  <si>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</si>
  <si>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</si>
  <si>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</si>
  <si>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</si>
  <si>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</si>
  <si>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</si>
  <si>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</si>
  <si>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</si>
  <si>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</si>
  <si>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</si>
  <si>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</si>
  <si>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</si>
  <si>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</si>
  <si>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</si>
  <si>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</si>
  <si>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</si>
  <si>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</si>
  <si>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</si>
  <si>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</si>
  <si>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</si>
  <si>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</si>
  <si>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</si>
  <si>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</si>
  <si>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</si>
  <si>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</si>
  <si>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</si>
  <si>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</si>
  <si>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</si>
  <si>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</si>
  <si>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</si>
  <si>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</si>
  <si>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</si>
  <si>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</si>
  <si>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</si>
  <si>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</si>
  <si>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</si>
  <si>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</si>
  <si>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</si>
  <si>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</si>
  <si>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</si>
  <si>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</si>
  <si>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</si>
  <si>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</si>
  <si>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</si>
  <si>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</si>
  <si>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</si>
  <si>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</si>
  <si>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</si>
  <si>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</si>
  <si>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</si>
  <si>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</si>
  <si>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</si>
  <si>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</si>
  <si>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</si>
  <si>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</si>
  <si>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</si>
  <si>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</si>
  <si>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</si>
  <si>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</si>
  <si>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</si>
  <si>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</si>
  <si>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</si>
  <si>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</si>
  <si>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</si>
  <si>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</si>
  <si>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</si>
  <si>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</si>
  <si>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</si>
  <si>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</si>
  <si>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</si>
  <si>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</si>
  <si>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</si>
  <si>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</si>
  <si>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</si>
  <si>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</si>
  <si>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</si>
  <si>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</si>
  <si>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</si>
  <si>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</si>
  <si>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</si>
  <si>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</si>
  <si>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</si>
  <si>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</si>
  <si>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</si>
  <si>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</si>
  <si>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</si>
  <si>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</si>
  <si>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</si>
  <si>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</si>
  <si>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</si>
  <si>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</si>
  <si>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</si>
  <si>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</si>
  <si>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</si>
  <si>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</si>
  <si>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</si>
  <si>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</si>
  <si>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</si>
  <si>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</si>
  <si>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</si>
  <si>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</si>
  <si>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</si>
  <si>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</si>
  <si>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</si>
  <si>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</si>
  <si>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</si>
  <si>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</si>
  <si>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</si>
  <si>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</si>
  <si>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</si>
  <si>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</si>
  <si>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</si>
  <si>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</si>
  <si>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</si>
  <si>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</si>
  <si>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</si>
  <si>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</si>
  <si>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</si>
  <si>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</si>
  <si>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</si>
  <si>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</si>
  <si>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</si>
  <si>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</si>
  <si>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</si>
  <si>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</si>
  <si>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</si>
  <si>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</si>
  <si>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</si>
  <si>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</si>
  <si>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</si>
  <si>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</si>
  <si>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</si>
  <si>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</si>
  <si>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</si>
  <si>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</si>
  <si>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</si>
  <si>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</si>
  <si>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</si>
  <si>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</si>
  <si>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</si>
  <si>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</si>
  <si>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</si>
  <si>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</si>
  <si>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</si>
  <si>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</si>
  <si>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</si>
  <si>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</si>
  <si>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</si>
  <si>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</si>
  <si>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</si>
  <si>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</si>
  <si>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</si>
  <si>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</si>
  <si>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</si>
  <si>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</si>
  <si>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</si>
  <si>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</si>
  <si>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</si>
  <si>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</si>
  <si>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</si>
  <si>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</si>
  <si>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</si>
  <si>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</si>
  <si>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</si>
  <si>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</si>
  <si>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</si>
  <si>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</si>
  <si>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</si>
  <si>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</si>
  <si>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</si>
  <si>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</si>
  <si>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</si>
  <si>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</si>
  <si>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</si>
  <si>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</si>
  <si>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</si>
  <si>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</si>
  <si>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</si>
  <si>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</si>
  <si>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</si>
  <si>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</si>
  <si>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</si>
  <si>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</si>
  <si>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</si>
  <si>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</si>
  <si>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</si>
  <si>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</si>
  <si>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</si>
  <si>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</si>
  <si>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</si>
  <si>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</si>
  <si>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</si>
  <si>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</si>
  <si>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</si>
  <si>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</si>
  <si>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</si>
  <si>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</si>
  <si>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</si>
  <si>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</si>
  <si>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</si>
  <si>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</si>
  <si>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</si>
  <si>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</si>
  <si>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</si>
  <si>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</si>
  <si>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</si>
  <si>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</si>
  <si>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</si>
  <si>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</si>
  <si>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</si>
  <si>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</si>
  <si>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</si>
  <si>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</si>
  <si>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</si>
  <si>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</si>
  <si>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</si>
  <si>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</si>
  <si>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</si>
  <si>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</si>
  <si>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</si>
  <si>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</si>
  <si>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</si>
  <si>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</si>
  <si>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</si>
  <si>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</si>
  <si>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</si>
  <si>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</si>
  <si>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</si>
  <si>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</si>
  <si>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</si>
  <si>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</si>
  <si>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</si>
  <si>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</si>
  <si>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</si>
  <si>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</si>
  <si>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</si>
  <si>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</si>
  <si>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</si>
  <si>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</si>
  <si>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</si>
  <si>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</si>
  <si>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</si>
  <si>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</si>
  <si>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</si>
  <si>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</si>
  <si>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</si>
  <si>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</si>
  <si>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</si>
  <si>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</si>
  <si>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</si>
  <si>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</si>
  <si>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</si>
  <si>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</si>
  <si>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</si>
  <si>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</si>
  <si>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</si>
  <si>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</si>
  <si>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</si>
  <si>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</si>
  <si>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</si>
  <si>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</si>
  <si>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</si>
  <si>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</si>
  <si>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</si>
  <si>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</si>
  <si>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</si>
  <si>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</si>
  <si>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</si>
  <si>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</si>
  <si>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</si>
  <si>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</si>
  <si>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</si>
  <si>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</si>
  <si>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</si>
  <si>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</si>
  <si>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</si>
  <si>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</si>
  <si>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</si>
  <si>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</si>
  <si>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</si>
  <si>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</si>
  <si>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</si>
  <si>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</si>
  <si>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</si>
  <si>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</si>
  <si>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</si>
  <si>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</si>
  <si>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</si>
  <si>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</si>
  <si>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</si>
  <si>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</si>
  <si>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</si>
  <si>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</si>
  <si>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</si>
  <si>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</si>
  <si>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</si>
  <si>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</si>
  <si>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</si>
  <si>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</si>
  <si>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</si>
  <si>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</si>
  <si>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</si>
  <si>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</si>
  <si>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</si>
  <si>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</si>
  <si>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</si>
  <si>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</si>
  <si>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</si>
  <si>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</si>
  <si>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</si>
  <si>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</si>
  <si>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</si>
  <si>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</si>
  <si>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</si>
  <si>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</si>
  <si>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</si>
  <si>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</si>
  <si>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</si>
  <si>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</si>
  <si>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</si>
  <si>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</si>
  <si>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</si>
  <si>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</si>
  <si>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</si>
  <si>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</si>
  <si>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</si>
  <si>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</si>
  <si>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</si>
  <si>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</si>
  <si>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</si>
  <si>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</si>
  <si>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</si>
  <si>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</si>
  <si>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</si>
  <si>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</si>
  <si>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</si>
  <si>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</si>
  <si>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</si>
  <si>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</si>
  <si>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</si>
  <si>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</si>
  <si>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</si>
  <si>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</si>
  <si>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</si>
  <si>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</si>
  <si>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</si>
  <si>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</si>
  <si>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</si>
  <si>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</si>
  <si>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</si>
  <si>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</si>
  <si>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</si>
  <si>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</si>
  <si>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</si>
  <si>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</si>
  <si>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</si>
  <si>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</si>
  <si>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</si>
  <si>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</si>
  <si>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</si>
  <si>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</si>
  <si>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</si>
  <si>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</si>
  <si>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</si>
  <si>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</si>
  <si>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</si>
  <si>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</si>
  <si>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</si>
  <si>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</si>
  <si>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</si>
  <si>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</si>
  <si>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</si>
  <si>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</si>
  <si>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</si>
  <si>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</si>
  <si>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</si>
  <si>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</si>
  <si>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</si>
  <si>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</si>
  <si>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</si>
  <si>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</si>
  <si>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</si>
  <si>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</si>
  <si>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</si>
  <si>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</si>
  <si>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</si>
  <si>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</si>
  <si>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</si>
  <si>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</si>
  <si>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</si>
  <si>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</si>
  <si>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</si>
  <si>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</si>
  <si>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</si>
  <si>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</si>
  <si>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</si>
  <si>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</si>
  <si>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</si>
  <si>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</si>
  <si>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</si>
  <si>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</si>
  <si>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</si>
  <si>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</si>
  <si>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</si>
  <si>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</si>
  <si>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</si>
  <si>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</si>
  <si>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</si>
  <si>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</si>
  <si>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</si>
  <si>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</si>
  <si>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</si>
  <si>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</si>
  <si>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</si>
  <si>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</si>
  <si>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</si>
  <si>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</si>
  <si>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</si>
  <si>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</si>
  <si>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</si>
  <si>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</si>
  <si>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</si>
  <si>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</si>
  <si>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</si>
  <si>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</si>
  <si>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</si>
  <si>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</si>
  <si>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</si>
  <si>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</si>
  <si>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</si>
  <si>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</si>
  <si>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</si>
  <si>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</si>
  <si>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</si>
  <si>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</si>
  <si>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</si>
  <si>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</si>
  <si>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</si>
  <si>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</si>
  <si>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</si>
  <si>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</si>
  <si>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</si>
  <si>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</si>
  <si>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</si>
  <si>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</si>
  <si>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</si>
  <si>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</si>
  <si>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</si>
  <si>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</si>
  <si>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</si>
  <si>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</si>
  <si>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</si>
  <si>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</si>
  <si>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</si>
  <si>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</si>
  <si>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</si>
  <si>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</si>
  <si>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</si>
  <si>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</si>
  <si>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</si>
  <si>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</si>
  <si>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</si>
  <si>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</si>
  <si>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</si>
  <si>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</si>
  <si>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</si>
  <si>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</si>
  <si>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</si>
  <si>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</si>
  <si>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</si>
  <si>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</si>
  <si>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</si>
  <si>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</si>
  <si>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</si>
  <si>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</si>
  <si>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</si>
  <si>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</si>
  <si>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</si>
  <si>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</si>
  <si>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</si>
  <si>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</si>
  <si>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</si>
  <si>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</si>
  <si>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</si>
  <si>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</si>
  <si>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</si>
  <si>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</si>
  <si>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</si>
  <si>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</si>
  <si>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</si>
  <si>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</si>
  <si>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</si>
  <si>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</si>
  <si>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</si>
  <si>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</si>
  <si>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</si>
  <si>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</si>
  <si>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</si>
  <si>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</si>
  <si>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</si>
  <si>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</si>
  <si>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</si>
  <si>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</si>
  <si>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</si>
  <si>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</si>
  <si>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</si>
  <si>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</si>
  <si>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</si>
  <si>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</si>
  <si>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</si>
  <si>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</si>
  <si>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</si>
  <si>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</si>
  <si>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</si>
  <si>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</si>
  <si>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</si>
  <si>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</si>
  <si>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</si>
  <si>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</si>
  <si>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</si>
  <si>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</si>
  <si>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</si>
  <si>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</si>
  <si>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</si>
  <si>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</si>
  <si>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</si>
  <si>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</si>
  <si>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</si>
  <si>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</si>
  <si>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</si>
  <si>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</si>
  <si>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</si>
  <si>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</si>
  <si>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</si>
  <si>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</si>
  <si>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</si>
  <si>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</si>
  <si>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</si>
  <si>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</si>
  <si>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</si>
  <si>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</si>
  <si>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</si>
  <si>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</si>
  <si>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</si>
  <si>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</si>
  <si>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</si>
  <si>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</si>
  <si>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</si>
  <si>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</si>
  <si>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</si>
  <si>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</si>
  <si>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</si>
  <si>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</si>
  <si>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</si>
  <si>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</si>
  <si>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</si>
  <si>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</si>
  <si>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</si>
  <si>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</si>
  <si>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</si>
  <si>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</si>
  <si>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</si>
  <si>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</si>
  <si>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</si>
  <si>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</si>
  <si>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</si>
  <si>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</si>
  <si>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</si>
  <si>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</si>
  <si>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</si>
  <si>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</si>
  <si>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</si>
  <si>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</si>
  <si>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</si>
  <si>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</si>
  <si>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</si>
  <si>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</si>
  <si>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</si>
  <si>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</si>
  <si>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</si>
  <si>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</si>
  <si>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</si>
  <si>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</si>
  <si>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</si>
  <si>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</si>
  <si>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</si>
  <si>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</si>
  <si>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</si>
  <si>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</si>
  <si>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</si>
  <si>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</si>
  <si>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</si>
  <si>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</si>
  <si>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</si>
  <si>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</si>
  <si>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</si>
  <si>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</si>
  <si>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</si>
  <si>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</si>
  <si>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</si>
  <si>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</si>
  <si>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</si>
  <si>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</si>
  <si>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</si>
  <si>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</si>
  <si>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</si>
  <si>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</si>
  <si>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</si>
  <si>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</si>
  <si>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</si>
  <si>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</si>
  <si>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</si>
  <si>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</si>
  <si>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</si>
  <si>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</si>
  <si>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</si>
  <si>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</si>
  <si>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</si>
  <si>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</si>
  <si>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</si>
  <si>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</si>
  <si>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</si>
  <si>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</si>
  <si>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</si>
  <si>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</si>
  <si>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</si>
  <si>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</si>
  <si>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</si>
  <si>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</si>
  <si>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</si>
  <si>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</si>
  <si>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</si>
  <si>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</si>
  <si>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</si>
  <si>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</si>
  <si>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</si>
  <si>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</si>
  <si>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</si>
  <si>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</si>
  <si>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</si>
  <si>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</si>
  <si>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</si>
  <si>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</si>
  <si>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</si>
  <si>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</si>
  <si>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</si>
  <si>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</si>
  <si>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</si>
  <si>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</si>
  <si>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</si>
  <si>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</si>
  <si>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</si>
  <si>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</si>
  <si>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</si>
  <si>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</si>
  <si>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</si>
  <si>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</si>
  <si>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</si>
  <si>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</si>
  <si>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</si>
  <si>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</si>
  <si>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</si>
  <si>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</si>
  <si>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</si>
  <si>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</si>
  <si>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</si>
  <si>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</si>
  <si>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</si>
  <si>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</si>
  <si>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</si>
  <si>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</si>
  <si>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</si>
  <si>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</si>
  <si>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</si>
  <si>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</si>
  <si>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</si>
  <si>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</si>
  <si>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</si>
  <si>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</si>
  <si>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</si>
  <si>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</si>
  <si>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</si>
  <si>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</si>
  <si>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</si>
  <si>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</si>
  <si>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</si>
  <si>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</si>
  <si>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</si>
  <si>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</si>
  <si>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</si>
  <si>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</si>
  <si>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</si>
  <si>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</si>
  <si>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</si>
  <si>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</si>
  <si>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</si>
  <si>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</si>
  <si>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</si>
  <si>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</si>
  <si>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</si>
  <si>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</si>
  <si>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</si>
  <si>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</si>
  <si>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</si>
  <si>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</si>
  <si>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</si>
  <si>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</si>
  <si>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</si>
  <si>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</si>
  <si>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</si>
  <si>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</si>
  <si>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</si>
  <si>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</si>
  <si>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</si>
  <si>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</si>
  <si>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</si>
  <si>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</si>
  <si>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</si>
  <si>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</si>
  <si>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</si>
  <si>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</si>
  <si>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</si>
  <si>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</si>
  <si>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</si>
  <si>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</si>
  <si>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</si>
  <si>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</si>
  <si>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</si>
  <si>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</si>
  <si>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</si>
  <si>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</si>
  <si>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</si>
  <si>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</si>
  <si>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</si>
  <si>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</si>
  <si>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</si>
  <si>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</si>
  <si>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</si>
  <si>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</si>
  <si>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</si>
  <si>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</si>
  <si>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</si>
  <si>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</si>
  <si>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</si>
  <si>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</si>
  <si>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</si>
  <si>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</si>
  <si>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</si>
  <si>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</si>
  <si>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</si>
  <si>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</si>
  <si>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</si>
  <si>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</si>
  <si>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</si>
  <si>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</si>
  <si>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</si>
  <si>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</si>
  <si>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</si>
  <si>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</si>
  <si>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</si>
  <si>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</si>
  <si>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</si>
  <si>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</si>
  <si>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</si>
  <si>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</si>
  <si>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</si>
  <si>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</si>
  <si>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</si>
  <si>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</si>
  <si>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</si>
  <si>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</si>
  <si>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</si>
  <si>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</si>
  <si>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</si>
  <si>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</si>
  <si>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</si>
  <si>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</si>
  <si>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</si>
  <si>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</si>
  <si>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</si>
  <si>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</si>
  <si>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</si>
  <si>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</si>
  <si>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</si>
  <si>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</si>
  <si>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</si>
  <si>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</si>
  <si>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</si>
  <si>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</si>
  <si>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</si>
  <si>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</si>
  <si>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</si>
  <si>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</si>
  <si>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</si>
  <si>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</si>
  <si>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</si>
  <si>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</si>
  <si>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</si>
  <si>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</si>
  <si>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</si>
  <si>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</si>
  <si>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</si>
  <si>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</si>
  <si>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</si>
  <si>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</si>
  <si>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</si>
  <si>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</si>
  <si>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</si>
  <si>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</si>
  <si>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</si>
  <si>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</si>
  <si>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</si>
  <si>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</si>
  <si>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</si>
  <si>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</si>
  <si>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</si>
  <si>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</si>
  <si>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</si>
  <si>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</si>
  <si>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</si>
  <si>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</si>
  <si>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</si>
  <si>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</si>
  <si>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</si>
  <si>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</si>
  <si>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</si>
  <si>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</si>
  <si>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</si>
  <si>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</si>
  <si>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</si>
  <si>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</si>
  <si>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</si>
  <si>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</si>
  <si>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</si>
  <si>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</si>
  <si>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</si>
  <si>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</si>
  <si>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</si>
  <si>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</si>
  <si>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</si>
  <si>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</si>
  <si>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</si>
  <si>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</si>
  <si>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</si>
  <si>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</si>
  <si>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</si>
  <si>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</si>
  <si>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</si>
  <si>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</si>
  <si>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</si>
  <si>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</si>
  <si>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</si>
  <si>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</si>
  <si>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</si>
  <si>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</si>
  <si>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</si>
  <si>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</si>
  <si>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</si>
  <si>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</si>
  <si>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</si>
  <si>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</si>
  <si>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</si>
  <si>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</si>
  <si>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</si>
  <si>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</si>
  <si>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</si>
  <si>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</si>
  <si>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</si>
  <si>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</si>
  <si>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</si>
  <si>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</si>
  <si>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</si>
  <si>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</si>
  <si>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</si>
  <si>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</si>
  <si>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</si>
  <si>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</si>
  <si>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</si>
  <si>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</si>
  <si>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</si>
  <si>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</si>
  <si>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</si>
  <si>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</si>
  <si>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</si>
  <si>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</si>
  <si>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</si>
  <si>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</si>
  <si>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</si>
  <si>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</si>
  <si>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</si>
  <si>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</si>
  <si>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</si>
  <si>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</si>
  <si>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</si>
  <si>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</si>
  <si>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</si>
  <si>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</si>
  <si>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</si>
  <si>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</si>
  <si>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</si>
  <si>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</si>
  <si>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</si>
  <si>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</si>
  <si>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</si>
  <si>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</si>
  <si>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</si>
  <si>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</si>
  <si>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</si>
  <si>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</si>
  <si>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</si>
  <si>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</si>
  <si>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</si>
  <si>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</si>
  <si>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</si>
  <si>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</si>
  <si>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</si>
  <si>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</si>
  <si>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</si>
  <si>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</si>
  <si>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</si>
  <si>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</si>
  <si>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</si>
  <si>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</si>
  <si>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</si>
  <si>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</si>
  <si>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</si>
  <si>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</si>
  <si>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</si>
  <si>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</si>
  <si>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</si>
  <si>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</si>
  <si>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</si>
  <si>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</si>
  <si>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</si>
  <si>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</si>
  <si>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</si>
  <si>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</si>
  <si>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</si>
  <si>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</si>
  <si>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</si>
  <si>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</si>
  <si>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</si>
  <si>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</si>
  <si>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</si>
  <si>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</si>
  <si>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</si>
  <si>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</si>
  <si>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</si>
  <si>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</si>
  <si>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</si>
  <si>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</si>
  <si>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</si>
  <si>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</si>
  <si>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</si>
  <si>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</si>
  <si>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</si>
  <si>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</si>
  <si>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</si>
  <si>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</si>
  <si>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</si>
  <si>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</si>
  <si>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</si>
  <si>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</si>
  <si>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</si>
  <si>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</si>
  <si>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</si>
  <si>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</si>
  <si>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</si>
  <si>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</si>
  <si>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</si>
  <si>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</si>
  <si>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</si>
  <si>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</si>
  <si>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</si>
  <si>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</si>
  <si>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</si>
  <si>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</si>
  <si>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</si>
  <si>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</si>
  <si>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</si>
  <si>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</si>
  <si>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</si>
  <si>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</si>
  <si>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</si>
  <si>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</si>
  <si>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</si>
  <si>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</si>
  <si>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</si>
  <si>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</si>
  <si>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</si>
  <si>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</si>
  <si>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</si>
  <si>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</si>
  <si>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</si>
  <si>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</si>
  <si>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</si>
  <si>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</si>
  <si>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</si>
  <si>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</si>
  <si>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</si>
  <si>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</si>
  <si>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</si>
  <si>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</si>
  <si>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</si>
  <si>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</si>
  <si>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</si>
  <si>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</si>
  <si>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</si>
  <si>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</si>
  <si>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</si>
  <si>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</si>
  <si>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</si>
  <si>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</si>
  <si>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</si>
  <si>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</si>
  <si>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</si>
  <si>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</si>
  <si>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</si>
  <si>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</si>
  <si>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</si>
  <si>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</si>
  <si>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</si>
  <si>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</si>
  <si>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</si>
  <si>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</si>
  <si>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</si>
  <si>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</si>
  <si>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</si>
  <si>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</si>
  <si>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</si>
  <si>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</si>
  <si>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</si>
  <si>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</si>
  <si>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</si>
  <si>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</si>
  <si>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</si>
  <si>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</si>
  <si>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</si>
  <si>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</si>
  <si>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</si>
  <si>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</si>
  <si>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</si>
  <si>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</si>
  <si>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</si>
  <si>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</si>
  <si>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</si>
  <si>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</si>
  <si>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</si>
  <si>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</si>
  <si>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</si>
  <si>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</si>
  <si>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</si>
  <si>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</si>
  <si>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</si>
  <si>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</si>
  <si>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</si>
  <si>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</si>
  <si>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</si>
  <si>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</si>
  <si>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</si>
  <si>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</si>
  <si>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</si>
  <si>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</si>
  <si>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</si>
  <si>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</si>
  <si>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</si>
  <si>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</si>
  <si>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</si>
  <si>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</si>
  <si>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</si>
  <si>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</si>
  <si>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</si>
  <si>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</si>
  <si>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</si>
  <si>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</si>
  <si>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</si>
  <si>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</si>
  <si>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</si>
  <si>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</si>
  <si>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</si>
  <si>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</si>
  <si>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</si>
  <si>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</si>
  <si>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</si>
  <si>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</si>
  <si>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</si>
  <si>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</si>
  <si>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</si>
  <si>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</si>
  <si>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</si>
  <si>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</si>
  <si>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</si>
  <si>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</si>
  <si>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</si>
  <si>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</si>
  <si>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</si>
  <si>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</si>
  <si>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</si>
  <si>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</si>
  <si>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</si>
  <si>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</si>
  <si>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</si>
  <si>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</si>
  <si>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</si>
  <si>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</si>
  <si>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</si>
  <si>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</si>
  <si>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</si>
  <si>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</si>
  <si>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</si>
  <si>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</si>
  <si>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</si>
  <si>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</si>
  <si>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</si>
  <si>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</si>
  <si>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</si>
  <si>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</si>
  <si>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</si>
  <si>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</si>
  <si>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</si>
  <si>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</si>
  <si>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</si>
  <si>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</si>
  <si>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</si>
  <si>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</si>
  <si>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</si>
  <si>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</si>
  <si>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</si>
  <si>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</si>
  <si>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</si>
  <si>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</si>
  <si>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</si>
  <si>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</si>
  <si>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</si>
  <si>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</si>
  <si>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</si>
  <si>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</si>
  <si>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</si>
  <si>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</si>
  <si>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</si>
  <si>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</si>
  <si>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</si>
  <si>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</si>
  <si>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</si>
  <si>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</si>
  <si>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</si>
  <si>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</si>
  <si>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</si>
  <si>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</si>
  <si>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</si>
  <si>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</si>
  <si>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</si>
  <si>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</si>
  <si>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</si>
  <si>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</si>
  <si>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</si>
  <si>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</si>
  <si>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</si>
  <si>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</si>
  <si>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</si>
  <si>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</si>
  <si>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</si>
  <si>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</si>
  <si>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</si>
  <si>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</si>
  <si>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</si>
  <si>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</si>
  <si>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</si>
  <si>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</si>
  <si>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</si>
  <si>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</si>
  <si>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</si>
  <si>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</si>
  <si>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</si>
  <si>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</si>
  <si>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</si>
  <si>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</si>
  <si>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</si>
  <si>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</si>
  <si>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</si>
  <si>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</si>
  <si>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</si>
  <si>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</si>
  <si>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</si>
  <si>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</si>
  <si>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</si>
  <si>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</si>
  <si>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</si>
  <si>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</si>
  <si>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</si>
  <si>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</si>
  <si>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</si>
  <si>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</si>
  <si>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</si>
  <si>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</si>
  <si>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</si>
  <si>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</si>
  <si>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</si>
  <si>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</si>
  <si>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</si>
  <si>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</si>
  <si>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</si>
  <si>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</si>
  <si>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</si>
  <si>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</si>
  <si>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</si>
  <si>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</si>
  <si>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</si>
  <si>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</si>
  <si>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</si>
  <si>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</si>
  <si>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</si>
  <si>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</si>
  <si>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</si>
  <si>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</si>
  <si>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</si>
  <si>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</si>
  <si>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</si>
  <si>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</si>
  <si>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</si>
  <si>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</si>
  <si>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</si>
  <si>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</si>
  <si>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</si>
  <si>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</si>
  <si>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</si>
  <si>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</si>
  <si>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</si>
  <si>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</si>
  <si>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</si>
  <si>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</si>
  <si>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</si>
  <si>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</si>
  <si>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</si>
  <si>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</si>
  <si>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</si>
  <si>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</si>
  <si>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</si>
  <si>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</si>
  <si>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</si>
  <si>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</si>
  <si>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</si>
  <si>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</si>
  <si>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</si>
  <si>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</si>
  <si>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</si>
  <si>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</si>
  <si>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</si>
  <si>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</si>
  <si>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</si>
  <si>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</si>
  <si>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</si>
  <si>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</si>
  <si>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</si>
  <si>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</si>
  <si>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</si>
  <si>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</si>
  <si>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</si>
  <si>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</si>
  <si>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</si>
  <si>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</si>
  <si>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</si>
  <si>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</si>
  <si>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</si>
  <si>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</si>
  <si>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</si>
  <si>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</si>
  <si>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</si>
  <si>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</si>
  <si>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</si>
  <si>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</si>
  <si>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</si>
  <si>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</si>
  <si>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</si>
  <si>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</si>
  <si>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</si>
  <si>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</si>
  <si>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</si>
  <si>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</si>
  <si>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</si>
  <si>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</si>
  <si>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</si>
  <si>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</si>
  <si>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</si>
  <si>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</si>
  <si>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</si>
  <si>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</si>
  <si>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</si>
  <si>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</si>
  <si>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</si>
  <si>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</si>
  <si>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</si>
  <si>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</si>
  <si>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</si>
  <si>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</si>
  <si>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</si>
  <si>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</si>
  <si>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</si>
  <si>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</si>
  <si>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</si>
  <si>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</si>
  <si>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</si>
  <si>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</si>
  <si>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</si>
  <si>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</si>
  <si>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</si>
  <si>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</si>
  <si>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</si>
  <si>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</si>
  <si>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</si>
  <si>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</si>
  <si>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</si>
  <si>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</si>
  <si>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</si>
  <si>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</si>
  <si>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</si>
  <si>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</si>
  <si>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</si>
  <si>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</si>
  <si>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</si>
  <si>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</si>
  <si>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</si>
  <si>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</si>
  <si>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</si>
  <si>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</si>
  <si>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</si>
  <si>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</si>
  <si>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</si>
  <si>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</si>
  <si>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</si>
  <si>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</si>
  <si>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</si>
  <si>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</si>
  <si>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</si>
  <si>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</si>
  <si>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</si>
  <si>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</si>
  <si>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</si>
  <si>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</si>
  <si>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</si>
  <si>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</si>
  <si>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</si>
  <si>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</si>
  <si>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</si>
  <si>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</si>
  <si>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</si>
  <si>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</si>
  <si>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</si>
  <si>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</si>
  <si>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</si>
  <si>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</si>
  <si>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</si>
  <si>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</si>
  <si>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</si>
  <si>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</si>
  <si>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</si>
  <si>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</si>
  <si>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</si>
  <si>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</si>
  <si>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</si>
  <si>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</si>
  <si>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</si>
  <si>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</si>
  <si>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</si>
  <si>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</si>
  <si>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</si>
  <si>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</si>
  <si>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</si>
  <si>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</si>
  <si>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</si>
  <si>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</si>
  <si>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</si>
  <si>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</si>
  <si>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</si>
  <si>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</si>
  <si>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</si>
  <si>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</si>
  <si>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</si>
  <si>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</si>
  <si>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</si>
  <si>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</si>
  <si>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</si>
  <si>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</si>
  <si>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</si>
  <si>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</si>
  <si>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</si>
  <si>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</si>
  <si>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</si>
  <si>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</si>
  <si>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</si>
  <si>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</si>
  <si>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</si>
  <si>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</si>
  <si>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</si>
  <si>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</si>
  <si>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</si>
  <si>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</si>
  <si>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</si>
  <si>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</si>
  <si>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</si>
  <si>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</si>
  <si>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</si>
  <si>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</si>
  <si>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</si>
  <si>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</si>
  <si>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</si>
  <si>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</si>
  <si>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</si>
  <si>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</si>
  <si>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</si>
  <si>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</si>
  <si>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</si>
  <si>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</si>
  <si>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</si>
  <si>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</si>
  <si>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</si>
  <si>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</si>
  <si>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</si>
  <si>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</si>
  <si>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</si>
  <si>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</si>
  <si>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</si>
  <si>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</si>
  <si>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</si>
  <si>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</si>
  <si>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</si>
  <si>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</si>
  <si>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</si>
  <si>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</si>
  <si>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</si>
  <si>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</si>
  <si>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</si>
  <si>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</si>
  <si>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</si>
  <si>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</si>
  <si>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</si>
  <si>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</si>
  <si>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</si>
  <si>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</si>
  <si>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</si>
  <si>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</si>
  <si>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</si>
  <si>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</si>
  <si>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</si>
  <si>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</si>
  <si>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</si>
  <si>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</si>
  <si>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</si>
  <si>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</si>
  <si>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</si>
  <si>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</si>
  <si>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</si>
  <si>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</si>
  <si>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</si>
  <si>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</si>
  <si>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</si>
  <si>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</si>
  <si>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</si>
  <si>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</si>
  <si>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</si>
  <si>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</si>
  <si>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</si>
  <si>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</si>
  <si>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</si>
  <si>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</si>
  <si>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</si>
  <si>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</si>
  <si>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</si>
  <si>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</si>
  <si>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</si>
  <si>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</si>
  <si>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</si>
  <si>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</si>
  <si>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</si>
  <si>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</si>
  <si>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</si>
  <si>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</si>
  <si>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</si>
  <si>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</si>
  <si>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</si>
  <si>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</si>
  <si>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</si>
  <si>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</si>
  <si>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</si>
  <si>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</si>
  <si>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</si>
  <si>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</si>
  <si>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</si>
  <si>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</si>
  <si>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</si>
  <si>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</si>
  <si>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</si>
  <si>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</si>
  <si>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</si>
  <si>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</si>
  <si>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</si>
  <si>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</si>
  <si>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</si>
  <si>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</si>
  <si>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</si>
  <si>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</si>
  <si>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</si>
  <si>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</si>
  <si>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</si>
  <si>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</si>
  <si>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</si>
  <si>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</si>
  <si>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</si>
  <si>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</si>
  <si>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</si>
  <si>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</si>
  <si>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</si>
  <si>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</si>
  <si>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</si>
  <si>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</si>
  <si>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</si>
  <si>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</si>
  <si>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</si>
  <si>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</si>
  <si>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</si>
  <si>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</si>
  <si>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</si>
  <si>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</si>
  <si>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</si>
  <si>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</si>
  <si>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</si>
  <si>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</si>
  <si>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</si>
  <si>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</si>
  <si>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</si>
  <si>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</si>
  <si>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</si>
  <si>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</si>
  <si>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</si>
  <si>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</si>
  <si>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</si>
  <si>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</si>
  <si>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</si>
  <si>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</si>
  <si>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</si>
  <si>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</si>
  <si>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</si>
  <si>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</si>
  <si>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</si>
  <si>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</si>
  <si>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</si>
  <si>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</si>
  <si>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</si>
  <si>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</si>
  <si>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</si>
  <si>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</si>
  <si>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</si>
  <si>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</si>
  <si>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</si>
  <si>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</si>
  <si>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</si>
  <si>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</si>
  <si>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</si>
  <si>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</si>
  <si>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</si>
  <si>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</si>
  <si>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</si>
  <si>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</si>
  <si>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</si>
  <si>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</si>
  <si>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</si>
  <si>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</si>
  <si>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</si>
  <si>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</si>
  <si>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</si>
  <si>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</si>
  <si>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</si>
  <si>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</si>
  <si>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</si>
  <si>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</si>
  <si>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</si>
  <si>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</si>
  <si>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</si>
  <si>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</si>
  <si>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</si>
  <si>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</si>
  <si>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</si>
  <si>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</si>
  <si>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</si>
  <si>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</si>
  <si>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</si>
  <si>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</si>
  <si>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</si>
  <si>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</si>
  <si>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</si>
  <si>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</si>
  <si>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</si>
  <si>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</si>
  <si>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</si>
  <si>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</si>
  <si>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</si>
  <si>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</si>
  <si>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</si>
  <si>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</si>
  <si>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</si>
  <si>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</si>
  <si>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</si>
  <si>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</si>
  <si>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</si>
  <si>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</si>
  <si>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</si>
  <si>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</si>
  <si>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</si>
  <si>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</si>
  <si>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</si>
  <si>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</si>
  <si>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</si>
  <si>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</si>
  <si>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</si>
  <si>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</si>
  <si>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</si>
  <si>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</si>
  <si>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</si>
  <si>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</si>
  <si>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</si>
  <si>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</si>
  <si>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</si>
  <si>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</si>
  <si>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</si>
  <si>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</si>
  <si>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</si>
  <si>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</si>
  <si>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</si>
  <si>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</si>
  <si>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</si>
  <si>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</si>
  <si>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</si>
  <si>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</si>
  <si>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</si>
  <si>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</si>
  <si>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</si>
  <si>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</si>
  <si>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</si>
  <si>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</si>
  <si>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</si>
  <si>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</si>
  <si>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</si>
  <si>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</si>
  <si>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</si>
  <si>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</si>
  <si>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</si>
  <si>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</si>
  <si>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</si>
  <si>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</si>
  <si>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</si>
  <si>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</si>
  <si>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</si>
  <si>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</si>
  <si>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</si>
  <si>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</si>
  <si>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</si>
  <si>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</si>
  <si>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</si>
  <si>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</si>
  <si>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</si>
  <si>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</si>
  <si>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</si>
  <si>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</si>
  <si>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</si>
  <si>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</si>
  <si>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</si>
  <si>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</si>
  <si>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</si>
  <si>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</si>
  <si>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</si>
  <si>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</si>
  <si>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</si>
  <si>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</si>
  <si>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</si>
  <si>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</si>
  <si>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</si>
  <si>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</si>
  <si>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</si>
  <si>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</si>
  <si>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</si>
  <si>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</si>
  <si>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</si>
  <si>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</si>
  <si>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</si>
  <si>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</si>
  <si>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</si>
  <si>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</si>
  <si>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</si>
  <si>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</si>
  <si>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</si>
  <si>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</si>
  <si>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</si>
  <si>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</si>
  <si>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</si>
  <si>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</si>
  <si>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</si>
  <si>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</si>
  <si>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</si>
  <si>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</si>
  <si>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</si>
  <si>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</si>
  <si>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</si>
  <si>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</si>
  <si>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</si>
  <si>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</si>
  <si>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</si>
  <si>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</si>
  <si>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</si>
  <si>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</si>
  <si>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</si>
  <si>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</si>
  <si>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</si>
  <si>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</si>
  <si>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</si>
  <si>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</si>
  <si>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</si>
  <si>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</si>
  <si>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</si>
  <si>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</si>
  <si>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</si>
  <si>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</si>
  <si>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</si>
  <si>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</si>
  <si>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</si>
  <si>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</si>
  <si>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</si>
  <si>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</si>
  <si>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</si>
  <si>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</si>
  <si>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</si>
  <si>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</si>
  <si>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</si>
  <si>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</si>
  <si>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</si>
  <si>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</si>
  <si>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</si>
  <si>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</si>
  <si>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</si>
  <si>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</si>
  <si>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</si>
  <si>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</si>
  <si>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</si>
  <si>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</si>
  <si>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</si>
  <si>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</si>
  <si>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</si>
  <si>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</si>
  <si>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</si>
  <si>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</si>
  <si>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</si>
  <si>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</si>
  <si>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</si>
  <si>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</si>
  <si>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</si>
  <si>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</si>
  <si>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</si>
  <si>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</si>
  <si>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</si>
  <si>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</si>
  <si>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</si>
  <si>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</si>
  <si>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</si>
  <si>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</si>
  <si>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</si>
  <si>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</si>
  <si>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</si>
  <si>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</si>
  <si>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</si>
  <si>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</si>
  <si>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</si>
  <si>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</si>
  <si>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</si>
  <si>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</si>
  <si>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</si>
  <si>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</si>
  <si>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</si>
  <si>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</si>
  <si>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</si>
  <si>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</si>
  <si>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</si>
  <si>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</si>
  <si>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</si>
  <si>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</si>
  <si>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</si>
  <si>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</si>
  <si>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</si>
  <si>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</si>
  <si>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</si>
  <si>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</si>
  <si>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</si>
  <si>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</si>
  <si>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</si>
  <si>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</si>
  <si>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</si>
  <si>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</si>
  <si>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</si>
  <si>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</si>
  <si>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</si>
  <si>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</si>
  <si>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</si>
  <si>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</si>
  <si>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</si>
  <si>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</si>
  <si>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</si>
  <si>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</si>
  <si>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</si>
  <si>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</si>
  <si>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</si>
  <si>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</si>
  <si>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</si>
  <si>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</si>
  <si>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</si>
  <si>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</si>
  <si>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</si>
  <si>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</si>
  <si>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</si>
  <si>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</si>
  <si>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</si>
  <si>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</si>
  <si>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</si>
  <si>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</si>
  <si>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</si>
  <si>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</si>
  <si>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</si>
  <si>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</si>
  <si>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</si>
  <si>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</si>
  <si>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</si>
  <si>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</si>
  <si>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</si>
  <si>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</si>
  <si>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</si>
  <si>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</si>
  <si>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</si>
  <si>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</si>
  <si>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</si>
  <si>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</si>
  <si>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</si>
  <si>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</si>
  <si>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</si>
  <si>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</si>
  <si>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</si>
  <si>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</si>
  <si>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</si>
  <si>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</si>
  <si>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</si>
  <si>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</si>
  <si>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</si>
  <si>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</si>
  <si>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</si>
  <si>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</si>
  <si>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</si>
  <si>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</si>
  <si>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</si>
  <si>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</si>
  <si>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</si>
  <si>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</si>
  <si>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</si>
  <si>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</si>
  <si>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</si>
  <si>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</si>
  <si>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</si>
  <si>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</si>
  <si>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</si>
  <si>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</si>
  <si>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</si>
  <si>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</si>
  <si>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</si>
  <si>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</si>
  <si>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</si>
  <si>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</si>
  <si>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</si>
  <si>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</si>
  <si>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</si>
  <si>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</si>
  <si>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</si>
  <si>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</si>
  <si>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</si>
  <si>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</si>
  <si>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</si>
  <si>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</si>
  <si>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</si>
  <si>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</si>
  <si>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</si>
  <si>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</si>
  <si>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</si>
  <si>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</si>
  <si>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</si>
  <si>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</si>
  <si>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</si>
  <si>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</si>
  <si>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</si>
  <si>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</si>
  <si>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</si>
  <si>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</si>
  <si>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</si>
  <si>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</si>
  <si>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</si>
  <si>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</si>
  <si>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</si>
  <si>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</si>
  <si>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</si>
  <si>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</si>
  <si>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</si>
  <si>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</si>
  <si>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</si>
  <si>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</si>
  <si>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</si>
  <si>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</si>
  <si>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</si>
  <si>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</si>
  <si>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</si>
  <si>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</si>
  <si>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</si>
  <si>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</si>
  <si>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</si>
  <si>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</si>
  <si>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</si>
  <si>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</si>
  <si>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</si>
  <si>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</si>
  <si>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</si>
  <si>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</si>
  <si>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</si>
  <si>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</si>
  <si>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</si>
  <si>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</si>
  <si>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</si>
  <si>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</si>
  <si>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</si>
  <si>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</si>
  <si>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</si>
  <si>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</si>
  <si>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</si>
  <si>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</si>
  <si>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</si>
  <si>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</si>
  <si>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</si>
  <si>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</si>
  <si>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</si>
  <si>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</si>
  <si>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</si>
  <si>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</si>
  <si>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</si>
  <si>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</si>
  <si>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</si>
  <si>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</si>
  <si>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</si>
  <si>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</si>
  <si>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</si>
  <si>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</si>
  <si>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</si>
  <si>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</si>
  <si>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</si>
  <si>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</si>
  <si>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</si>
  <si>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</si>
  <si>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</si>
  <si>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</si>
  <si>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</si>
  <si>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</si>
  <si>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</si>
  <si>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</si>
  <si>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</si>
  <si>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</si>
  <si>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</si>
  <si>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</si>
  <si>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</si>
  <si>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</si>
  <si>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</si>
  <si>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</si>
  <si>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</si>
  <si>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</si>
  <si>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</si>
  <si>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</si>
  <si>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</si>
  <si>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</si>
  <si>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</si>
  <si>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</si>
  <si>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</si>
  <si>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</si>
  <si>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</si>
  <si>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</si>
  <si>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</si>
  <si>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</si>
  <si>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</si>
  <si>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</si>
  <si>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</si>
  <si>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</si>
  <si>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</si>
  <si>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</si>
  <si>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</si>
  <si>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</si>
  <si>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</si>
  <si>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</si>
  <si>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</si>
  <si>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</si>
  <si>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</si>
  <si>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</si>
  <si>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</si>
  <si>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</si>
  <si>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</si>
  <si>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</si>
  <si>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</si>
  <si>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</si>
  <si>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</si>
  <si>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</si>
  <si>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</si>
  <si>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</si>
  <si>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</si>
  <si>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</si>
  <si>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</si>
  <si>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</si>
  <si>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</si>
  <si>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</si>
  <si>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</si>
  <si>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</si>
  <si>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</si>
  <si>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</si>
  <si>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</si>
  <si>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</si>
  <si>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</si>
  <si>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</si>
  <si>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</si>
  <si>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</si>
  <si>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</si>
  <si>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</si>
  <si>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</si>
  <si>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</si>
  <si>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</si>
  <si>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</si>
  <si>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</si>
  <si>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</si>
  <si>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</si>
  <si>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</si>
  <si>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</si>
  <si>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</si>
  <si>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</si>
  <si>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</si>
  <si>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</si>
  <si>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</si>
  <si>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</si>
  <si>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</si>
  <si>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</si>
  <si>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</si>
  <si>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</si>
  <si>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</si>
  <si>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</si>
  <si>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</si>
  <si>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</si>
  <si>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</si>
  <si>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</si>
  <si>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</si>
  <si>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</si>
  <si>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</si>
  <si>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</si>
  <si>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</si>
  <si>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</si>
  <si>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</si>
  <si>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</si>
  <si>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</si>
  <si>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</si>
  <si>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</si>
  <si>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</si>
  <si>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</si>
  <si>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</si>
  <si>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</si>
  <si>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</si>
  <si>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</si>
  <si>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</si>
  <si>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</si>
  <si>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</si>
  <si>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</si>
  <si>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</si>
  <si>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</si>
  <si>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</si>
  <si>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</si>
  <si>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</si>
  <si>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</si>
  <si>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</si>
  <si>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</si>
  <si>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</si>
  <si>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</si>
  <si>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</si>
  <si>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</si>
  <si>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</si>
  <si>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</si>
  <si>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</si>
  <si>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</si>
  <si>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</si>
  <si>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</si>
  <si>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</si>
  <si>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</si>
  <si>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</si>
  <si>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</si>
  <si>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</si>
  <si>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</si>
  <si>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</si>
  <si>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</si>
  <si>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</si>
  <si>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</si>
  <si>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</si>
  <si>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</si>
  <si>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</si>
  <si>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</si>
  <si>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</si>
  <si>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</si>
  <si>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</si>
  <si>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</si>
  <si>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</si>
  <si>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</si>
  <si>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</si>
  <si>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</si>
  <si>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</si>
  <si>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</si>
  <si>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</si>
  <si>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</si>
  <si>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</si>
  <si>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</si>
  <si>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</si>
  <si>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</si>
  <si>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</si>
  <si>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</si>
  <si>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</si>
  <si>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</si>
  <si>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</si>
  <si>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</si>
  <si>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</si>
  <si>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</si>
  <si>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</si>
  <si>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</si>
  <si>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</si>
  <si>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</si>
  <si>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</si>
  <si>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</si>
  <si>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</si>
  <si>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</si>
  <si>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</si>
  <si>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</si>
  <si>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</si>
  <si>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</si>
  <si>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</si>
  <si>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</si>
  <si>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</si>
  <si>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</si>
  <si>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</si>
  <si>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</si>
  <si>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</si>
  <si>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</si>
  <si>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</si>
  <si>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</si>
  <si>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</si>
  <si>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</si>
  <si>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</si>
  <si>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</si>
  <si>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</si>
  <si>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</si>
  <si>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</si>
  <si>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</si>
  <si>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</si>
  <si>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</si>
  <si>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</si>
  <si>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</si>
  <si>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</si>
  <si>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</si>
  <si>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</si>
  <si>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</si>
  <si>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</si>
  <si>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</si>
  <si>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</si>
  <si>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</si>
  <si>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</si>
  <si>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</si>
  <si>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</si>
  <si>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</si>
  <si>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</si>
  <si>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</si>
  <si>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</si>
  <si>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</si>
  <si>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</si>
  <si>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</si>
  <si>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</si>
  <si>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</si>
  <si>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</si>
  <si>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</si>
  <si>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</si>
  <si>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</si>
  <si>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</si>
  <si>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</si>
  <si>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</si>
  <si>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</si>
  <si>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</si>
  <si>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</si>
  <si>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</si>
  <si>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</si>
  <si>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</si>
  <si>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</si>
  <si>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</si>
  <si>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</si>
  <si>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</si>
  <si>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</si>
  <si>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</si>
  <si>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</si>
  <si>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</si>
  <si>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</si>
  <si>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</si>
  <si>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</si>
  <si>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</si>
  <si>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</si>
  <si>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</si>
  <si>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</si>
  <si>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</si>
  <si>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</si>
  <si>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</si>
  <si>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</si>
  <si>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</si>
  <si>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</si>
  <si>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</si>
  <si>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</si>
  <si>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</si>
  <si>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</si>
  <si>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</si>
  <si>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</si>
  <si>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</si>
  <si>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</si>
  <si>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</si>
  <si>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</si>
  <si>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</si>
  <si>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</si>
  <si>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</si>
  <si>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</si>
  <si>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</si>
  <si>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</si>
  <si>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</si>
  <si>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</si>
  <si>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</si>
  <si>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</si>
  <si>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</si>
  <si>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</si>
  <si>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</si>
  <si>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</si>
  <si>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</si>
  <si>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</si>
  <si>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</si>
  <si>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</si>
  <si>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</si>
  <si>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</si>
  <si>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</si>
  <si>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</si>
  <si>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</si>
  <si>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</si>
  <si>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</si>
  <si>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</si>
  <si>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</si>
  <si>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</si>
  <si>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</si>
  <si>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</si>
  <si>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</si>
  <si>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</si>
  <si>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</si>
  <si>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</si>
  <si>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</si>
  <si>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</si>
  <si>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</si>
  <si>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</si>
  <si>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</si>
  <si>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</si>
  <si>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</si>
  <si>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</si>
  <si>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</si>
  <si>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</si>
  <si>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</si>
  <si>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</si>
  <si>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</si>
  <si>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</si>
  <si>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</si>
  <si>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</si>
  <si>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</si>
  <si>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</si>
  <si>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</si>
  <si>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</si>
  <si>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</si>
  <si>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</si>
  <si>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</si>
  <si>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</si>
  <si>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</si>
  <si>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</si>
  <si>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</si>
  <si>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</si>
  <si>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</si>
  <si>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</si>
  <si>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</si>
  <si>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</si>
  <si>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</si>
  <si>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</si>
  <si>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</si>
  <si>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</si>
  <si>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</si>
  <si>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</si>
  <si>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</si>
  <si>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</si>
  <si>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</si>
  <si>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</si>
  <si>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</si>
  <si>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</si>
  <si>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</si>
  <si>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</si>
  <si>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</si>
  <si>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</si>
  <si>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</si>
  <si>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</si>
  <si>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</si>
  <si>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</si>
  <si>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</si>
  <si>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</si>
  <si>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</si>
  <si>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</si>
  <si>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</si>
  <si>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</si>
  <si>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</si>
  <si>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</si>
  <si>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</si>
  <si>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</si>
  <si>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</si>
  <si>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</si>
  <si>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</si>
  <si>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</si>
  <si>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</si>
  <si>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</si>
  <si>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</si>
  <si>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</si>
  <si>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</si>
  <si>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</si>
  <si>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</si>
  <si>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</si>
  <si>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</si>
  <si>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</si>
  <si>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</si>
  <si>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</si>
  <si>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</si>
  <si>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</si>
  <si>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</si>
  <si>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</si>
  <si>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</si>
  <si>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</si>
  <si>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</si>
  <si>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</si>
  <si>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</si>
  <si>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</si>
  <si>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</si>
  <si>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</si>
  <si>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</si>
  <si>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</si>
  <si>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</si>
  <si>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</si>
  <si>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</si>
  <si>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</si>
  <si>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</si>
  <si>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</si>
  <si>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</si>
  <si>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</si>
  <si>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</si>
  <si>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</si>
  <si>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</si>
  <si>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</si>
  <si>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</si>
  <si>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</si>
  <si>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</si>
  <si>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</si>
  <si>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</si>
  <si>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</si>
  <si>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</si>
  <si>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</si>
  <si>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</si>
  <si>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</si>
  <si>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</si>
  <si>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</si>
  <si>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</si>
  <si>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</si>
  <si>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</si>
  <si>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</si>
  <si>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</si>
  <si>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</si>
  <si>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</si>
  <si>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</si>
  <si>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</si>
  <si>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</si>
  <si>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</si>
  <si>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</si>
  <si>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</si>
  <si>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</si>
  <si>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</si>
  <si>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</si>
  <si>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</si>
  <si>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</si>
  <si>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</si>
  <si>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</si>
  <si>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</si>
  <si>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</si>
  <si>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</si>
  <si>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</si>
  <si>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</si>
  <si>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</si>
  <si>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</si>
  <si>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</si>
  <si>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</si>
  <si>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</si>
  <si>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</si>
  <si>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</si>
  <si>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</si>
  <si>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</si>
  <si>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</si>
  <si>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</si>
  <si>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</si>
  <si>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</si>
  <si>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</si>
  <si>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</si>
  <si>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</si>
  <si>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</si>
  <si>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</si>
  <si>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</si>
  <si>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</si>
  <si>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</si>
  <si>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</si>
  <si>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</si>
  <si>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</si>
  <si>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</si>
  <si>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</si>
  <si>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</si>
  <si>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</si>
  <si>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</si>
  <si>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</si>
  <si>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</si>
  <si>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</si>
  <si>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</si>
  <si>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</si>
  <si>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</si>
  <si>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</si>
  <si>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</si>
  <si>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</si>
  <si>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</si>
  <si>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</si>
  <si>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</si>
  <si>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</si>
  <si>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</si>
  <si>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</si>
  <si>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</si>
  <si>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</si>
  <si>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</si>
  <si>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</si>
  <si>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</si>
  <si>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</si>
  <si>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</si>
  <si>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</si>
  <si>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</si>
  <si>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</si>
  <si>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</si>
  <si>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</si>
  <si>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</si>
  <si>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</si>
  <si>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</si>
  <si>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</si>
  <si>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</si>
  <si>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</si>
  <si>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</si>
  <si>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</si>
  <si>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</si>
  <si>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</si>
  <si>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</si>
  <si>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</si>
  <si>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</si>
  <si>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</si>
  <si>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</si>
  <si>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</si>
  <si>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</si>
  <si>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</si>
  <si>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</si>
  <si>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</si>
  <si>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</si>
  <si>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</si>
  <si>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</si>
  <si>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</si>
  <si>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</si>
  <si>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</si>
  <si>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</si>
  <si>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</si>
  <si>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</si>
  <si>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</si>
  <si>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</si>
  <si>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</si>
  <si>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</si>
  <si>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</si>
  <si>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</si>
  <si>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</si>
  <si>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</si>
  <si>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</si>
  <si>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</si>
  <si>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</si>
  <si>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</si>
  <si>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</si>
  <si>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</si>
  <si>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</si>
  <si>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</si>
  <si>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</si>
  <si>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</si>
  <si>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</si>
  <si>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</si>
  <si>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</si>
  <si>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</si>
  <si>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</si>
  <si>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</si>
  <si>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</si>
  <si>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</si>
  <si>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</si>
  <si>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</si>
  <si>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</si>
  <si>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</si>
  <si>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</si>
  <si>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</si>
  <si>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</si>
  <si>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</si>
  <si>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</si>
  <si>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</si>
  <si>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</si>
  <si>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</si>
  <si>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</si>
  <si>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</si>
  <si>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</si>
  <si>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</si>
  <si>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</si>
  <si>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</si>
  <si>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</si>
  <si>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</si>
  <si>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</si>
  <si>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</si>
  <si>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</si>
  <si>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</si>
  <si>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</si>
  <si>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</si>
  <si>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</si>
  <si>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</si>
  <si>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</si>
  <si>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</si>
  <si>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</si>
  <si>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</si>
  <si>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</si>
  <si>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</si>
  <si>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</si>
  <si>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</si>
  <si>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</si>
  <si>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</si>
  <si>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</si>
  <si>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</si>
  <si>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</si>
  <si>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</si>
  <si>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</si>
  <si>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</si>
  <si>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</si>
  <si>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</si>
  <si>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</si>
  <si>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</si>
  <si>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</si>
  <si>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</si>
  <si>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</si>
  <si>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</si>
  <si>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</si>
  <si>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</si>
  <si>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</si>
  <si>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</si>
  <si>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</si>
  <si>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</si>
  <si>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</si>
  <si>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</si>
  <si>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</si>
  <si>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</si>
  <si>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</si>
  <si>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</si>
  <si>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</si>
  <si>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</si>
  <si>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</si>
  <si>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</si>
  <si>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</si>
  <si>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</si>
  <si>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</si>
  <si>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</si>
  <si>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</si>
  <si>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</si>
  <si>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</si>
  <si>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</si>
  <si>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</si>
  <si>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</si>
  <si>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</si>
  <si>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</si>
  <si>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</si>
  <si>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</si>
  <si>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</si>
  <si>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</si>
  <si>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</si>
  <si>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</si>
  <si>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</si>
  <si>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</si>
  <si>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</si>
  <si>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</si>
  <si>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</si>
  <si>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</si>
  <si>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</si>
  <si>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</si>
  <si>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</si>
  <si>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</si>
  <si>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</si>
  <si>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</si>
  <si>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</si>
  <si>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</si>
  <si>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</si>
  <si>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</si>
  <si>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</si>
  <si>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</si>
  <si>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</si>
  <si>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</si>
  <si>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</si>
  <si>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</si>
  <si>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</si>
  <si>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</si>
  <si>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</si>
  <si>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</si>
  <si>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</si>
  <si>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</si>
  <si>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</si>
  <si>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</si>
  <si>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</si>
  <si>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</si>
  <si>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</si>
  <si>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</si>
  <si>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</si>
  <si>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</si>
  <si>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</si>
  <si>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</si>
  <si>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</si>
  <si>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</si>
  <si>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</si>
  <si>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</si>
  <si>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</si>
  <si>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</si>
  <si>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</si>
  <si>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</si>
  <si>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</si>
  <si>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</si>
  <si>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</si>
  <si>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</si>
  <si>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</si>
  <si>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</si>
  <si>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</si>
  <si>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</si>
  <si>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</si>
  <si>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</si>
  <si>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</si>
  <si>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</si>
  <si>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</si>
  <si>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</si>
  <si>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</si>
  <si>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</si>
  <si>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</si>
  <si>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</si>
  <si>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</si>
  <si>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</si>
  <si>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</si>
  <si>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</si>
  <si>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</si>
  <si>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</si>
  <si>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</si>
  <si>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</si>
  <si>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</si>
  <si>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</si>
  <si>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</si>
  <si>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</si>
  <si>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</si>
  <si>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</si>
  <si>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</si>
  <si>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</si>
  <si>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</si>
  <si>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</si>
  <si>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</si>
  <si>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</si>
  <si>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</si>
  <si>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</si>
  <si>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</si>
  <si>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</si>
  <si>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</si>
  <si>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</si>
  <si>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</si>
  <si>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</si>
  <si>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</si>
  <si>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</si>
  <si>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</si>
  <si>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</si>
  <si>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</si>
  <si>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</si>
  <si>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</si>
  <si>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</si>
  <si>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</si>
  <si>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</si>
  <si>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</si>
  <si>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</si>
  <si>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</si>
  <si>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</si>
  <si>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</si>
  <si>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</si>
  <si>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</si>
  <si>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</si>
  <si>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</si>
  <si>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</si>
  <si>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</si>
  <si>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</si>
  <si>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</si>
  <si>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</si>
  <si>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</si>
  <si>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</si>
  <si>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</si>
  <si>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</si>
  <si>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</si>
  <si>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</si>
  <si>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</si>
  <si>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</si>
  <si>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</si>
  <si>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</si>
  <si>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</si>
  <si>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</si>
  <si>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</si>
  <si>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</si>
  <si>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</si>
  <si>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</si>
  <si>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</si>
  <si>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</si>
  <si>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</si>
  <si>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</si>
  <si>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</si>
  <si>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</si>
  <si>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</si>
  <si>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</si>
  <si>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</si>
  <si>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</si>
  <si>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</si>
  <si>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</si>
  <si>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</si>
  <si>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</si>
  <si>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</si>
  <si>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</si>
  <si>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</si>
  <si>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</si>
  <si>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</si>
  <si>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</si>
  <si>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</si>
  <si>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</si>
  <si>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</si>
  <si>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</si>
  <si>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</si>
  <si>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</si>
  <si>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</si>
  <si>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</si>
  <si>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</si>
  <si>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</si>
  <si>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</si>
  <si>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</si>
  <si>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</si>
  <si>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</si>
  <si>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</si>
  <si>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</si>
  <si>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</si>
  <si>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</si>
  <si>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</si>
  <si>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</si>
  <si>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</si>
  <si>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</si>
  <si>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</si>
  <si>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</si>
  <si>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</si>
  <si>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</si>
  <si>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</si>
  <si>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</si>
  <si>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</si>
  <si>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</si>
  <si>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</si>
  <si>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</si>
  <si>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</si>
  <si>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</si>
  <si>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</si>
  <si>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</si>
  <si>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</si>
  <si>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</si>
  <si>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</si>
  <si>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</si>
  <si>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</si>
  <si>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</si>
  <si>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</si>
  <si>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</si>
  <si>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</si>
  <si>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</si>
  <si>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</si>
  <si>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</si>
  <si>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</si>
  <si>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</si>
  <si>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</si>
  <si>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</si>
  <si>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</si>
  <si>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</si>
  <si>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</si>
  <si>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</si>
  <si>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</si>
  <si>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</si>
  <si>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</si>
  <si>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</si>
  <si>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</si>
  <si>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</si>
  <si>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</si>
  <si>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</si>
  <si>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</si>
  <si>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</si>
  <si>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</si>
  <si>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</si>
  <si>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</si>
  <si>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</si>
  <si>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</si>
  <si>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</si>
  <si>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</si>
  <si>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</si>
  <si>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</si>
  <si>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</si>
  <si>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</si>
  <si>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</si>
  <si>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</si>
  <si>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</si>
  <si>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</si>
  <si>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</si>
  <si>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</si>
  <si>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</si>
  <si>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</si>
  <si>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</si>
  <si>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</si>
  <si>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</si>
  <si>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</si>
  <si>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</si>
  <si>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</si>
  <si>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</si>
  <si>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</si>
  <si>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</si>
  <si>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</si>
  <si>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</si>
  <si>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</si>
  <si>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</si>
  <si>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</si>
  <si>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</si>
  <si>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</si>
  <si>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</si>
  <si>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</si>
  <si>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</si>
  <si>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</si>
  <si>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</si>
  <si>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</si>
  <si>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</si>
  <si>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</si>
  <si>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</si>
  <si>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</si>
  <si>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</si>
  <si>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</si>
  <si>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</si>
  <si>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</si>
  <si>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</si>
  <si>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</si>
  <si>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</si>
  <si>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</si>
  <si>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</si>
  <si>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</si>
  <si>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</si>
  <si>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</si>
  <si>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</si>
  <si>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</si>
  <si>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</si>
  <si>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</si>
  <si>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</si>
  <si>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</si>
  <si>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</si>
  <si>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</si>
  <si>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</si>
  <si>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</si>
  <si>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</si>
  <si>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</si>
  <si>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</si>
  <si>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</si>
  <si>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</si>
  <si>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</si>
  <si>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</si>
  <si>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</si>
  <si>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</si>
  <si>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</si>
  <si>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</si>
  <si>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</si>
  <si>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</si>
  <si>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</si>
  <si>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</si>
  <si>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</si>
  <si>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</si>
  <si>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</si>
  <si>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</si>
  <si>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</si>
  <si>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</si>
  <si>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</si>
  <si>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</si>
  <si>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</si>
  <si>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</si>
  <si>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</si>
  <si>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</si>
  <si>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</si>
  <si>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</si>
  <si>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</si>
  <si>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</si>
  <si>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</si>
  <si>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</si>
  <si>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</si>
  <si>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</si>
  <si>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</si>
  <si>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</si>
  <si>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</si>
  <si>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</si>
  <si>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</si>
  <si>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</si>
  <si>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</si>
  <si>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</si>
  <si>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</si>
  <si>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</si>
  <si>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</si>
  <si>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</si>
  <si>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</si>
  <si>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</si>
  <si>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</si>
  <si>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</si>
  <si>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</si>
  <si>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</si>
  <si>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</si>
  <si>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</si>
  <si>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</si>
  <si>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</si>
  <si>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</si>
  <si>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</si>
  <si>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</si>
  <si>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</si>
  <si>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</si>
  <si>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</si>
  <si>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</si>
  <si>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</si>
  <si>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</si>
  <si>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</si>
  <si>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</si>
  <si>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</si>
  <si>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</si>
  <si>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</si>
  <si>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</si>
  <si>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</si>
  <si>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</si>
  <si>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</si>
  <si>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</si>
  <si>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</si>
  <si>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</si>
  <si>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</si>
  <si>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</si>
  <si>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</si>
  <si>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</si>
  <si>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</si>
  <si>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</si>
  <si>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</si>
  <si>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</si>
  <si>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</si>
  <si>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</si>
  <si>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</si>
  <si>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</si>
  <si>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</si>
  <si>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</si>
  <si>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</si>
  <si>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</si>
  <si>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</si>
  <si>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</si>
  <si>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</si>
  <si>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</si>
  <si>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</si>
  <si>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</si>
  <si>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</si>
  <si>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</si>
  <si>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</si>
  <si>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</si>
  <si>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</si>
  <si>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</si>
  <si>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</si>
  <si>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</si>
  <si>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</si>
  <si>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</si>
  <si>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</si>
  <si>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</si>
  <si>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</si>
  <si>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</si>
  <si>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</si>
  <si>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</si>
  <si>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</si>
  <si>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</si>
  <si>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</si>
  <si>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</si>
  <si>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</si>
  <si>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</si>
  <si>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</si>
  <si>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</si>
  <si>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</si>
  <si>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</si>
  <si>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</si>
  <si>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</si>
  <si>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</si>
  <si>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</si>
  <si>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</si>
  <si>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</si>
  <si>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</si>
  <si>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</si>
  <si>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</si>
  <si>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</si>
  <si>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</si>
  <si>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</si>
  <si>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</si>
  <si>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</si>
  <si>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</si>
  <si>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</si>
  <si>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</si>
  <si>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</si>
  <si>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</si>
  <si>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</si>
  <si>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</si>
  <si>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</si>
  <si>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</si>
  <si>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</si>
  <si>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</si>
  <si>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</si>
  <si>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</si>
  <si>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</si>
  <si>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</si>
  <si>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</si>
  <si>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</si>
  <si>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</si>
  <si>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</si>
  <si>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</si>
  <si>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</si>
  <si>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</si>
  <si>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</si>
  <si>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</si>
  <si>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</si>
  <si>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</si>
  <si>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</si>
  <si>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</si>
  <si>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</si>
  <si>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</si>
  <si>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</si>
  <si>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</si>
  <si>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</si>
  <si>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</si>
  <si>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</si>
  <si>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</si>
  <si>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</si>
  <si>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</si>
  <si>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</si>
  <si>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</si>
  <si>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</si>
  <si>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</si>
  <si>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</si>
  <si>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</si>
  <si>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</si>
  <si>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</si>
  <si>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</si>
  <si>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</si>
  <si>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</si>
  <si>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</si>
  <si>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</si>
  <si>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</si>
  <si>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</si>
  <si>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</si>
  <si>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</si>
  <si>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</si>
  <si>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</si>
  <si>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</si>
  <si>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</si>
  <si>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</si>
  <si>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</si>
  <si>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</si>
  <si>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</si>
  <si>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</si>
  <si>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</si>
  <si>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</si>
  <si>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</si>
  <si>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</si>
  <si>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</si>
  <si>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</si>
  <si>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</si>
  <si>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</si>
  <si>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</si>
  <si>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</si>
  <si>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</si>
  <si>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</si>
  <si>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</si>
  <si>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</si>
  <si>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</si>
  <si>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</si>
  <si>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</si>
  <si>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</si>
  <si>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</si>
  <si>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</si>
  <si>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</si>
  <si>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</si>
  <si>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</si>
  <si>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</si>
  <si>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</si>
  <si>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</si>
  <si>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</si>
  <si>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</si>
  <si>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</si>
  <si>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</si>
  <si>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</si>
  <si>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</si>
  <si>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</si>
  <si>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</si>
  <si>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</si>
  <si>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</si>
  <si>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</si>
  <si>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</si>
  <si>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</si>
  <si>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</si>
  <si>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</si>
  <si>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</si>
  <si>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</si>
  <si>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</si>
  <si>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</si>
  <si>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</si>
  <si>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</si>
  <si>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</si>
  <si>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</si>
  <si>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</si>
  <si>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</si>
  <si>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</si>
  <si>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</si>
  <si>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</si>
  <si>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</si>
  <si>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</si>
  <si>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</si>
  <si>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</si>
  <si>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</si>
  <si>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</si>
  <si>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</si>
  <si>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</si>
  <si>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</si>
  <si>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</si>
  <si>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</si>
  <si>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</si>
  <si>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</si>
  <si>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</si>
  <si>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</si>
  <si>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</si>
  <si>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</si>
  <si>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</si>
  <si>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</si>
  <si>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</si>
  <si>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</si>
  <si>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</si>
  <si>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</si>
  <si>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</si>
  <si>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</si>
  <si>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</si>
  <si>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</si>
  <si>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</si>
  <si>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</si>
  <si>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</si>
  <si>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</si>
  <si>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</si>
  <si>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</si>
  <si>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</si>
  <si>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</si>
  <si>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</si>
  <si>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</si>
  <si>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</si>
  <si>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</si>
  <si>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</si>
  <si>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</si>
  <si>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</si>
  <si>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</si>
  <si>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</si>
  <si>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</si>
  <si>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</si>
  <si>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</si>
  <si>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</si>
  <si>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</si>
  <si>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</si>
  <si>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</si>
  <si>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</si>
  <si>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</si>
  <si>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</si>
  <si>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</si>
  <si>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</si>
  <si>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</si>
  <si>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</si>
  <si>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</si>
  <si>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</si>
  <si>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</si>
  <si>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</si>
  <si>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</si>
  <si>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</si>
  <si>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</si>
  <si>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</si>
  <si>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</si>
  <si>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</si>
  <si>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</si>
  <si>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</si>
  <si>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</si>
  <si>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</si>
  <si>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</si>
  <si>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</si>
  <si>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</si>
  <si>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</si>
  <si>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</si>
  <si>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</si>
  <si>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</si>
  <si>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</si>
  <si>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</si>
  <si>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</si>
  <si>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</si>
  <si>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</si>
  <si>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</si>
  <si>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</si>
  <si>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</si>
  <si>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</si>
  <si>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</si>
  <si>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</si>
  <si>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</si>
  <si>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</si>
  <si>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</si>
  <si>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</si>
  <si>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</si>
  <si>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</si>
  <si>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</si>
  <si>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</si>
  <si>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</si>
  <si>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</si>
  <si>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</si>
  <si>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</si>
  <si>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</si>
  <si>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</si>
  <si>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</si>
  <si>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</si>
  <si>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</si>
  <si>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</si>
  <si>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</si>
  <si>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</si>
  <si>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</si>
  <si>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</si>
  <si>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</si>
  <si>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</si>
  <si>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</si>
  <si>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</si>
  <si>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</si>
  <si>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</si>
  <si>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</si>
  <si>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</si>
  <si>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</si>
  <si>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</si>
  <si>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</si>
  <si>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</si>
  <si>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</si>
  <si>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</si>
  <si>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</si>
  <si>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</si>
  <si>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</si>
  <si>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</si>
  <si>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</si>
  <si>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</si>
  <si>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</si>
  <si>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</si>
  <si>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</si>
  <si>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</si>
  <si>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</si>
  <si>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</si>
  <si>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</si>
  <si>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</si>
  <si>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</si>
  <si>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</si>
  <si>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</si>
  <si>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</si>
  <si>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</si>
  <si>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</si>
  <si>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</si>
  <si>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</si>
  <si>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</si>
  <si>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</si>
  <si>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</si>
  <si>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</si>
  <si>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</si>
  <si>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</si>
  <si>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</si>
  <si>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</si>
  <si>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</si>
  <si>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</si>
  <si>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</si>
  <si>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</si>
  <si>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</si>
  <si>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</si>
  <si>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</si>
  <si>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</si>
  <si>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</si>
  <si>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</si>
  <si>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</si>
  <si>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</si>
  <si>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</si>
  <si>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</si>
  <si>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</si>
  <si>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</si>
  <si>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</si>
  <si>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</si>
  <si>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</si>
  <si>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</si>
  <si>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</si>
  <si>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</si>
  <si>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</si>
  <si>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</si>
  <si>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</si>
  <si>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</si>
  <si>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</si>
  <si>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</si>
  <si>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</si>
  <si>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</si>
  <si>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</si>
  <si>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</si>
  <si>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</si>
  <si>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</si>
  <si>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</si>
  <si>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</si>
  <si>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</si>
  <si>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</si>
  <si>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</si>
  <si>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</si>
  <si>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</si>
  <si>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</si>
  <si>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</si>
  <si>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</si>
  <si>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</si>
  <si>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</si>
  <si>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</si>
  <si>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</si>
  <si>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</si>
  <si>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</si>
  <si>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</si>
  <si>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</si>
  <si>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</si>
  <si>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</si>
  <si>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</si>
  <si>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</si>
  <si>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</si>
  <si>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</si>
  <si>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</si>
  <si>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</si>
  <si>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</si>
  <si>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</si>
  <si>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</si>
  <si>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</si>
  <si>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</si>
  <si>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</si>
  <si>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</si>
  <si>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</si>
  <si>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</si>
  <si>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</si>
  <si>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</si>
  <si>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</si>
  <si>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</si>
  <si>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</si>
  <si>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</si>
  <si>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</si>
  <si>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</si>
  <si>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</si>
  <si>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</si>
  <si>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</si>
  <si>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</si>
  <si>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</si>
  <si>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</si>
  <si>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</si>
  <si>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</si>
  <si>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</si>
  <si>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</si>
  <si>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</si>
  <si>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</si>
  <si>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</si>
  <si>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</si>
  <si>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</si>
  <si>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</si>
  <si>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</si>
  <si>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</si>
  <si>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</si>
  <si>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</si>
  <si>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</si>
  <si>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</si>
  <si>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</si>
  <si>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</si>
  <si>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</si>
  <si>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</si>
  <si>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</si>
  <si>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</si>
  <si>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</si>
  <si>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</si>
  <si>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</si>
  <si>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</si>
  <si>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</si>
  <si>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</si>
  <si>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</si>
  <si>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</si>
  <si>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</si>
  <si>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</si>
  <si>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</si>
  <si>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</si>
  <si>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</si>
  <si>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</si>
  <si>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</si>
  <si>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</si>
  <si>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</si>
  <si>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</si>
  <si>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</si>
  <si>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</si>
  <si>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</si>
  <si>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</si>
  <si>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</si>
  <si>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</si>
  <si>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</si>
  <si>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</si>
  <si>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</si>
  <si>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</si>
  <si>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</si>
  <si>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</si>
  <si>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</si>
  <si>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</si>
  <si>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</si>
  <si>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</si>
  <si>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</si>
  <si>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</si>
  <si>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</si>
  <si>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</si>
  <si>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</si>
  <si>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</si>
  <si>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</si>
  <si>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</si>
  <si>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</si>
  <si>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</si>
  <si>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</si>
  <si>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</si>
  <si>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</si>
  <si>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</si>
  <si>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</si>
  <si>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</si>
  <si>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</si>
  <si>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</si>
  <si>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</si>
  <si>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</si>
  <si>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</si>
  <si>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</si>
  <si>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</si>
  <si>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</si>
  <si>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</si>
  <si>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</si>
  <si>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</si>
  <si>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</si>
  <si>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</si>
  <si>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</si>
  <si>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</si>
  <si>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</si>
  <si>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</si>
  <si>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</si>
  <si>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</si>
  <si>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</si>
  <si>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</si>
  <si>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</si>
  <si>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</si>
  <si>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</si>
  <si>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</si>
  <si>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</si>
  <si>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</si>
  <si>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</si>
  <si>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</si>
  <si>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</si>
  <si>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</si>
  <si>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</si>
  <si>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</si>
  <si>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</si>
  <si>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</si>
  <si>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</si>
  <si>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</si>
  <si>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</si>
  <si>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</si>
  <si>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</si>
  <si>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</si>
  <si>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</si>
  <si>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</si>
  <si>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</si>
  <si>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</si>
  <si>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</si>
  <si>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</si>
  <si>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</si>
  <si>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</si>
  <si>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</si>
  <si>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</si>
  <si>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</si>
  <si>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</si>
  <si>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</si>
  <si>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</si>
  <si>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</si>
  <si>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</si>
  <si>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</si>
  <si>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</si>
  <si>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</si>
  <si>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</si>
  <si>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</si>
  <si>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</si>
  <si>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</si>
  <si>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</si>
  <si>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</si>
  <si>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</si>
  <si>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</si>
  <si>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</si>
  <si>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</si>
  <si>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</si>
  <si>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</si>
  <si>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</si>
  <si>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</si>
  <si>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</si>
  <si>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</si>
  <si>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</si>
  <si>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</si>
  <si>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</si>
  <si>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</si>
  <si>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</si>
  <si>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</si>
  <si>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</si>
  <si>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</si>
  <si>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</si>
  <si>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</si>
  <si>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</si>
  <si>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</si>
  <si>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</si>
  <si>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</si>
  <si>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</si>
  <si>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</si>
  <si>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</si>
  <si>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</si>
  <si>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</si>
  <si>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</si>
  <si>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</si>
  <si>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</si>
  <si>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</si>
  <si>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</si>
  <si>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</si>
  <si>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</si>
  <si>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</si>
  <si>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</si>
  <si>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</si>
  <si>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</si>
  <si>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</si>
  <si>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</si>
  <si>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</si>
  <si>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</si>
  <si>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</si>
  <si>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</si>
  <si>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</si>
  <si>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</si>
  <si>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</si>
  <si>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</si>
  <si>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</si>
  <si>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</si>
  <si>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</si>
  <si>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</si>
  <si>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</si>
  <si>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</si>
  <si>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</si>
  <si>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</si>
  <si>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</si>
  <si>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</si>
  <si>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</si>
  <si>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</si>
  <si>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</si>
  <si>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</si>
  <si>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</si>
  <si>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</si>
  <si>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</si>
  <si>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</si>
  <si>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</si>
  <si>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</si>
  <si>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</si>
  <si>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</si>
  <si>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</si>
  <si>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</si>
  <si>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</si>
  <si>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</si>
  <si>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</si>
  <si>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</si>
  <si>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</si>
  <si>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</si>
  <si>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</si>
  <si>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</si>
  <si>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</si>
  <si>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</si>
  <si>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</si>
  <si>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</si>
  <si>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</si>
  <si>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</si>
  <si>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</si>
  <si>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</si>
  <si>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</si>
  <si>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</si>
  <si>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</si>
  <si>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</si>
  <si>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</si>
  <si>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</si>
  <si>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</si>
  <si>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</si>
  <si>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</si>
  <si>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</si>
  <si>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</si>
  <si>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</si>
  <si>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</si>
  <si>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</si>
  <si>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</si>
  <si>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</si>
  <si>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</si>
  <si>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</si>
  <si>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</si>
  <si>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</si>
  <si>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</si>
  <si>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</si>
  <si>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</si>
  <si>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</si>
  <si>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</si>
  <si>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</si>
  <si>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</si>
  <si>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</si>
  <si>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</si>
  <si>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</si>
  <si>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</si>
  <si>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</si>
  <si>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</si>
  <si>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</si>
  <si>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</si>
  <si>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</si>
  <si>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</si>
  <si>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</si>
  <si>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</si>
  <si>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</si>
  <si>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</si>
  <si>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</si>
  <si>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</si>
  <si>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</si>
  <si>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</si>
  <si>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</si>
  <si>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</si>
  <si>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</si>
  <si>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</si>
  <si>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</si>
  <si>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</si>
  <si>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</si>
  <si>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</si>
  <si>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</si>
  <si>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</si>
  <si>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</si>
  <si>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</si>
  <si>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</si>
  <si>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</si>
  <si>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</si>
  <si>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</si>
  <si>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</si>
  <si>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</si>
  <si>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</si>
  <si>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</si>
  <si>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</si>
  <si>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</si>
  <si>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</si>
  <si>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</si>
  <si>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</si>
  <si>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</si>
  <si>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</si>
  <si>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</si>
  <si>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</si>
  <si>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</si>
  <si>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</si>
  <si>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</si>
  <si>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</si>
  <si>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</si>
  <si>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</si>
  <si>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</si>
  <si>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</si>
  <si>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</si>
  <si>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</si>
  <si>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</si>
  <si>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</si>
  <si>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</si>
  <si>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</si>
  <si>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</si>
  <si>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</si>
  <si>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</si>
  <si>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</si>
  <si>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</si>
  <si>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</si>
  <si>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</si>
  <si>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</si>
  <si>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</si>
  <si>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</si>
  <si>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</si>
  <si>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</si>
  <si>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</si>
  <si>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</si>
  <si>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</si>
  <si>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</si>
  <si>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</si>
  <si>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</si>
  <si>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</si>
  <si>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</si>
  <si>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</si>
  <si>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</si>
  <si>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</si>
  <si>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</si>
  <si>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</si>
  <si>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</si>
  <si>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</si>
  <si>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</si>
  <si>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</si>
  <si>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</si>
  <si>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</si>
  <si>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</si>
  <si>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</si>
  <si>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</si>
  <si>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</si>
  <si>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</si>
  <si>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</si>
  <si>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</si>
  <si>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</si>
  <si>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</si>
  <si>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</si>
  <si>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</si>
  <si>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</si>
  <si>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</si>
  <si>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</si>
  <si>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</si>
  <si>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</si>
  <si>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</si>
  <si>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</si>
  <si>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</si>
  <si>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</si>
  <si>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</si>
  <si>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</si>
  <si>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</si>
  <si>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</si>
  <si>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</si>
  <si>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</si>
  <si>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</si>
  <si>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</si>
  <si>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</si>
  <si>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</si>
  <si>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</si>
  <si>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</si>
  <si>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</si>
  <si>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</si>
  <si>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</si>
  <si>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</si>
  <si>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</si>
  <si>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</si>
  <si>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</si>
  <si>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</si>
  <si>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</si>
  <si>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</si>
  <si>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</si>
  <si>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</si>
  <si>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</si>
  <si>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</si>
  <si>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</si>
  <si>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</si>
  <si>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</si>
  <si>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</si>
  <si>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</si>
  <si>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</si>
  <si>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</si>
  <si>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</si>
  <si>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</si>
  <si>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</si>
  <si>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</si>
  <si>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</si>
  <si>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</si>
  <si>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</si>
  <si>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</si>
  <si>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</si>
  <si>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</si>
  <si>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</si>
  <si>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</si>
  <si>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</si>
  <si>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</si>
  <si>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</si>
  <si>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</si>
  <si>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</si>
  <si>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</si>
  <si>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</si>
  <si>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</si>
  <si>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</si>
  <si>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</si>
  <si>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</si>
  <si>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</si>
  <si>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</si>
  <si>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</si>
  <si>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</si>
  <si>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</si>
  <si>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</si>
  <si>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</si>
  <si>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</si>
  <si>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</si>
  <si>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</si>
  <si>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</si>
  <si>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</si>
  <si>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</si>
  <si>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</si>
  <si>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</si>
  <si>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</si>
  <si>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</si>
  <si>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</si>
  <si>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</si>
  <si>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</si>
  <si>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</si>
  <si>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</si>
  <si>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</si>
  <si>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</si>
  <si>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</si>
  <si>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</si>
  <si>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</si>
  <si>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</si>
  <si>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</si>
  <si>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</si>
  <si>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</si>
  <si>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</si>
  <si>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</si>
  <si>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</si>
  <si>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</si>
  <si>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</si>
  <si>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</si>
  <si>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</si>
  <si>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</si>
  <si>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</si>
  <si>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</si>
  <si>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</si>
  <si>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</si>
  <si>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</si>
  <si>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</si>
  <si>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</si>
  <si>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</si>
  <si>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</si>
  <si>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</si>
  <si>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</si>
  <si>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</si>
  <si>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</si>
  <si>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</si>
  <si>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</si>
  <si>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</si>
  <si>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</si>
  <si>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</si>
  <si>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</si>
  <si>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</si>
  <si>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</si>
  <si>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</si>
  <si>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</si>
  <si>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</si>
  <si>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</si>
  <si>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</si>
  <si>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</si>
  <si>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</si>
  <si>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</si>
  <si>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</si>
  <si>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</si>
  <si>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</si>
  <si>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</si>
  <si>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</si>
  <si>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</si>
  <si>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</si>
  <si>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</si>
  <si>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</si>
  <si>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</si>
  <si>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</si>
  <si>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</si>
  <si>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</si>
  <si>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</si>
  <si>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</si>
  <si>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</si>
  <si>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</si>
  <si>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</si>
  <si>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</si>
  <si>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</si>
  <si>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</si>
  <si>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</si>
  <si>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</si>
  <si>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</si>
  <si>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</si>
  <si>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</si>
  <si>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</si>
  <si>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</si>
  <si>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</si>
  <si>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</si>
  <si>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</si>
  <si>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</si>
  <si>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</si>
  <si>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</si>
  <si>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</si>
  <si>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</si>
  <si>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</si>
  <si>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</si>
  <si>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</si>
  <si>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</si>
  <si>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</si>
  <si>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</si>
  <si>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</si>
  <si>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</si>
  <si>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</si>
  <si>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</si>
  <si>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</si>
  <si>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</si>
  <si>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</si>
  <si>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</si>
  <si>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</si>
  <si>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</si>
  <si>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</si>
  <si>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</si>
  <si>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</si>
  <si>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</si>
  <si>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</si>
  <si>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</si>
  <si>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</si>
  <si>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</si>
  <si>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</si>
  <si>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</si>
  <si>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</si>
  <si>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</si>
  <si>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</si>
  <si>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</si>
  <si>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</si>
  <si>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</si>
  <si>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</si>
  <si>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</si>
  <si>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</si>
  <si>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</si>
  <si>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</si>
  <si>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</si>
  <si>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</si>
  <si>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</si>
  <si>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</si>
  <si>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</si>
  <si>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</si>
  <si>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</si>
  <si>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</si>
  <si>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</si>
  <si>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</si>
  <si>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</si>
  <si>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</si>
  <si>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</si>
  <si>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</si>
  <si>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</si>
  <si>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</si>
  <si>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</si>
  <si>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</si>
  <si>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</si>
  <si>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</si>
  <si>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</si>
  <si>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</si>
  <si>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</si>
  <si>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</si>
  <si>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</si>
  <si>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</si>
  <si>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</si>
  <si>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</si>
  <si>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</si>
  <si>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</si>
  <si>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</si>
  <si>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</si>
  <si>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</si>
  <si>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</si>
  <si>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</si>
  <si>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</si>
  <si>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</si>
  <si>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</si>
  <si>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</si>
  <si>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</si>
  <si>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</si>
  <si>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</si>
  <si>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</si>
  <si>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</si>
  <si>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</si>
  <si>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</si>
  <si>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</si>
  <si>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</si>
  <si>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</si>
  <si>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</si>
  <si>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</si>
  <si>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</si>
  <si>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</si>
  <si>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</si>
  <si>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</si>
  <si>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</si>
  <si>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</si>
  <si>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</si>
  <si>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</si>
  <si>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</si>
  <si>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</si>
  <si>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</si>
  <si>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</si>
  <si>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</si>
  <si>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</si>
  <si>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</si>
  <si>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</si>
  <si>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</si>
  <si>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</si>
  <si>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</si>
  <si>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</si>
  <si>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</si>
  <si>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</si>
  <si>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</si>
  <si>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</si>
  <si>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</si>
  <si>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</si>
  <si>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</si>
  <si>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</si>
  <si>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</si>
  <si>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</si>
  <si>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</si>
  <si>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</si>
  <si>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</si>
  <si>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</si>
  <si>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</si>
  <si>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</si>
  <si>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</si>
  <si>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</si>
  <si>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</si>
  <si>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</si>
  <si>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</si>
  <si>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</si>
  <si>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</si>
  <si>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</si>
  <si>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</si>
  <si>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</si>
  <si>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</si>
  <si>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</si>
  <si>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</si>
  <si>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</si>
  <si>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</si>
  <si>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</si>
  <si>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</si>
  <si>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</si>
  <si>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</si>
  <si>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</si>
  <si>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</si>
  <si>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</si>
  <si>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</si>
  <si>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</si>
  <si>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</si>
  <si>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</si>
  <si>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</si>
  <si>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</si>
  <si>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</si>
  <si>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</si>
  <si>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</si>
  <si>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</si>
  <si>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</si>
  <si>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</si>
  <si>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</si>
  <si>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</si>
  <si>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</si>
  <si>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</si>
  <si>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</si>
  <si>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</si>
  <si>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</si>
  <si>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</si>
  <si>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</si>
  <si>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</si>
  <si>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</si>
  <si>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</si>
  <si>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</si>
  <si>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</si>
  <si>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</si>
  <si>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</si>
  <si>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</si>
  <si>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</si>
  <si>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</si>
  <si>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</si>
  <si>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</si>
  <si>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</si>
  <si>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</si>
  <si>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</si>
  <si>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</si>
  <si>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</si>
  <si>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</si>
  <si>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</si>
  <si>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</si>
  <si>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</si>
  <si>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</si>
  <si>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</si>
  <si>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</si>
  <si>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</si>
  <si>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</si>
  <si>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</si>
  <si>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</si>
  <si>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</si>
  <si>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</si>
  <si>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</si>
  <si>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</si>
  <si>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</si>
  <si>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</si>
  <si>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</si>
  <si>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</si>
  <si>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</si>
  <si>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</si>
  <si>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</si>
  <si>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</si>
  <si>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</si>
  <si>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</si>
  <si>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</si>
  <si>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</si>
  <si>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</si>
  <si>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</si>
  <si>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</si>
  <si>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</si>
  <si>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</si>
  <si>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</si>
  <si>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</si>
  <si>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</si>
  <si>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</si>
  <si>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</si>
  <si>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</si>
  <si>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</si>
  <si>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</si>
  <si>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</si>
  <si>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</si>
  <si>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</si>
  <si>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</si>
  <si>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</si>
  <si>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</si>
  <si>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</si>
  <si>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</si>
  <si>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</si>
  <si>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</si>
  <si>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</si>
  <si>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</si>
  <si>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</si>
  <si>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</si>
  <si>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</si>
  <si>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</si>
  <si>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</si>
  <si>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</si>
  <si>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</si>
  <si>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</si>
  <si>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</si>
  <si>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</si>
  <si>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</si>
  <si>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</si>
  <si>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</si>
  <si>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</si>
  <si>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</si>
  <si>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</si>
  <si>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</si>
  <si>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</si>
  <si>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</si>
  <si>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</si>
  <si>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</si>
  <si>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</si>
  <si>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</si>
  <si>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</si>
  <si>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</si>
  <si>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</si>
  <si>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</si>
  <si>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</si>
  <si>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</si>
  <si>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</si>
  <si>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</si>
  <si>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</si>
  <si>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</si>
  <si>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</si>
  <si>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</si>
  <si>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</si>
  <si>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</si>
  <si>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</si>
  <si>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</si>
  <si>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</si>
  <si>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</si>
  <si>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</si>
  <si>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</si>
  <si>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</si>
  <si>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</si>
  <si>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</si>
  <si>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</si>
  <si>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</si>
  <si>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</si>
  <si>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</si>
  <si>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</si>
  <si>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</si>
  <si>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</si>
  <si>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</si>
  <si>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</si>
  <si>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</si>
  <si>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</si>
  <si>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</si>
  <si>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</si>
  <si>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</si>
  <si>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</si>
  <si>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</si>
  <si>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</si>
  <si>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</si>
  <si>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</si>
  <si>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</si>
  <si>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</si>
  <si>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</si>
  <si>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</si>
  <si>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</si>
  <si>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</si>
  <si>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</si>
  <si>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</si>
  <si>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</si>
  <si>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</si>
  <si>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</si>
  <si>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</si>
  <si>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</si>
  <si>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</si>
  <si>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</si>
  <si>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</si>
  <si>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</si>
  <si>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</si>
  <si>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</si>
  <si>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</si>
  <si>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</si>
  <si>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</si>
  <si>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</si>
  <si>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</si>
  <si>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</si>
  <si>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</si>
  <si>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</si>
  <si>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</si>
  <si>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</si>
  <si>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</si>
  <si>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</si>
  <si>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</si>
  <si>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</si>
  <si>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</si>
  <si>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</si>
  <si>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</si>
  <si>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</si>
  <si>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</si>
  <si>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</si>
  <si>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</si>
  <si>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</si>
  <si>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</si>
  <si>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</si>
  <si>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</si>
  <si>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</si>
  <si>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</si>
  <si>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</si>
  <si>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</si>
  <si>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</si>
  <si>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</si>
  <si>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</si>
  <si>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</si>
  <si>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</si>
  <si>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</si>
  <si>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</si>
  <si>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</si>
  <si>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</si>
  <si>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</si>
  <si>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</si>
  <si>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</si>
  <si>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</si>
  <si>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</si>
  <si>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</si>
  <si>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</si>
  <si>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</si>
  <si>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</si>
  <si>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</si>
  <si>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</si>
  <si>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</si>
  <si>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</si>
  <si>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</si>
  <si>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</si>
  <si>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</si>
  <si>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</si>
  <si>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</si>
  <si>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</si>
  <si>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</si>
  <si>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</si>
  <si>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</si>
  <si>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</si>
  <si>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</si>
  <si>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</si>
  <si>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</si>
  <si>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</si>
  <si>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</si>
  <si>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</si>
  <si>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</si>
  <si>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</si>
  <si>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</si>
  <si>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</si>
  <si>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</si>
  <si>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</si>
  <si>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</si>
  <si>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</si>
  <si>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</si>
  <si>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</si>
  <si>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</si>
  <si>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</si>
  <si>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</si>
  <si>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</si>
  <si>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</si>
  <si>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</si>
  <si>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</si>
  <si>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</si>
  <si>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</si>
  <si>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</si>
  <si>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</si>
  <si>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</si>
  <si>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</si>
  <si>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</si>
  <si>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</si>
  <si>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</si>
  <si>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</si>
  <si>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</si>
  <si>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</si>
  <si>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</si>
  <si>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</si>
  <si>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</si>
  <si>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</si>
  <si>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</si>
  <si>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</si>
  <si>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</si>
  <si>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</si>
  <si>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</si>
  <si>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</si>
  <si>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</si>
  <si>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</si>
  <si>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</si>
  <si>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</si>
  <si>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</si>
  <si>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</si>
  <si>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</si>
  <si>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</si>
  <si>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</si>
  <si>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</si>
  <si>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</si>
  <si>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</si>
  <si>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</si>
  <si>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</si>
  <si>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</si>
  <si>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</si>
  <si>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</si>
  <si>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</si>
  <si>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</si>
  <si>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</si>
  <si>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</si>
  <si>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</si>
  <si>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</si>
  <si>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</si>
  <si>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</si>
  <si>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</si>
  <si>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</si>
  <si>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</si>
  <si>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</si>
  <si>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</si>
  <si>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</si>
  <si>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</si>
  <si>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</si>
  <si>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</si>
  <si>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</si>
  <si>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</si>
  <si>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</si>
  <si>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</si>
  <si>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</si>
  <si>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</si>
  <si>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</si>
  <si>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</si>
  <si>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</si>
  <si>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</si>
  <si>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</si>
  <si>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</si>
  <si>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</si>
  <si>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</si>
  <si>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</si>
  <si>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</si>
  <si>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</si>
  <si>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</si>
  <si>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</si>
  <si>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</si>
  <si>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</si>
  <si>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</si>
  <si>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</si>
  <si>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</si>
  <si>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</si>
  <si>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</si>
  <si>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</si>
  <si>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</si>
  <si>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</si>
  <si>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</si>
  <si>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</si>
  <si>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</si>
  <si>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</si>
  <si>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</si>
  <si>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</si>
  <si>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</si>
  <si>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</si>
  <si>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</si>
  <si>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</si>
  <si>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</si>
  <si>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</si>
  <si>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</si>
  <si>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</si>
  <si>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</si>
  <si>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</si>
  <si>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</si>
  <si>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</si>
  <si>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</si>
  <si>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</si>
  <si>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</si>
  <si>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</si>
  <si>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</si>
  <si>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</si>
  <si>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</si>
  <si>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</si>
  <si>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</si>
  <si>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</si>
  <si>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</si>
  <si>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</si>
  <si>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</si>
  <si>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</si>
  <si>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</si>
  <si>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</si>
  <si>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</si>
  <si>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</si>
  <si>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</si>
  <si>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</si>
  <si>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</si>
  <si>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</si>
  <si>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</si>
  <si>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</si>
  <si>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</si>
  <si>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</si>
  <si>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</si>
  <si>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</si>
  <si>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</si>
  <si>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</si>
  <si>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</si>
  <si>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</si>
  <si>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</si>
  <si>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</si>
  <si>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</si>
  <si>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</si>
  <si>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</si>
  <si>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</si>
  <si>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</si>
  <si>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</si>
  <si>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</si>
  <si>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</si>
  <si>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</si>
  <si>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</si>
  <si>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</si>
  <si>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</si>
  <si>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</si>
  <si>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</si>
  <si>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</si>
  <si>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</si>
  <si>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</si>
  <si>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</si>
  <si>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</si>
  <si>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</si>
  <si>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</si>
  <si>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</si>
  <si>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</si>
  <si>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</si>
  <si>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</si>
  <si>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</si>
  <si>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</si>
  <si>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</si>
  <si>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</si>
  <si>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</si>
  <si>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</si>
  <si>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</si>
  <si>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</si>
  <si>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</si>
  <si>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</si>
  <si>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</si>
  <si>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</si>
  <si>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</si>
  <si>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</si>
  <si>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</si>
  <si>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</si>
  <si>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</si>
  <si>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</si>
  <si>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</si>
  <si>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</si>
  <si>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</si>
  <si>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</si>
  <si>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</si>
  <si>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</si>
  <si>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</si>
  <si>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</si>
  <si>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</si>
  <si>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</si>
  <si>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</si>
  <si>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</si>
  <si>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</si>
  <si>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</si>
  <si>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</si>
  <si>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</si>
  <si>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</si>
  <si>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</si>
  <si>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</si>
  <si>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</si>
  <si>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</si>
  <si>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</si>
  <si>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</si>
  <si>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</si>
  <si>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</si>
  <si>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</si>
  <si>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</si>
  <si>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</si>
  <si>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</si>
  <si>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</si>
  <si>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</si>
  <si>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</si>
  <si>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</si>
  <si>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</si>
  <si>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</si>
  <si>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</si>
  <si>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</si>
  <si>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</si>
  <si>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</si>
  <si>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</si>
  <si>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</si>
  <si>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</si>
  <si>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</si>
  <si>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</si>
  <si>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</si>
  <si>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</si>
  <si>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</si>
  <si>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</si>
  <si>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</si>
  <si>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</si>
  <si>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</si>
  <si>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</si>
  <si>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</si>
  <si>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</si>
  <si>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</si>
  <si>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</si>
  <si>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</si>
  <si>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</si>
  <si>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</si>
  <si>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</si>
  <si>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</si>
  <si>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</si>
  <si>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</si>
  <si>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</si>
  <si>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</si>
  <si>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</si>
  <si>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</si>
  <si>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</si>
  <si>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</si>
  <si>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</si>
  <si>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</si>
  <si>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</si>
  <si>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</si>
  <si>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</si>
  <si>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</si>
  <si>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</si>
  <si>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</si>
  <si>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</si>
  <si>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</si>
  <si>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</si>
  <si>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</si>
  <si>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</si>
  <si>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</si>
  <si>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</si>
  <si>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</si>
  <si>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</si>
  <si>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</si>
  <si>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</si>
  <si>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</si>
  <si>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</si>
  <si>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</si>
  <si>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</si>
  <si>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</si>
  <si>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</si>
  <si>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</si>
  <si>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</si>
  <si>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</si>
  <si>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</si>
  <si>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</si>
  <si>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</si>
  <si>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</si>
  <si>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</si>
  <si>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</si>
  <si>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</si>
  <si>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</si>
  <si>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</si>
  <si>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</si>
  <si>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</si>
  <si>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</si>
  <si>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</si>
  <si>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</si>
  <si>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</si>
  <si>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</si>
  <si>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</si>
  <si>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</si>
  <si>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</si>
  <si>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</si>
  <si>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</si>
  <si>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</si>
  <si>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</si>
  <si>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</si>
  <si>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</si>
  <si>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</si>
  <si>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</si>
  <si>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</si>
  <si>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</si>
  <si>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</si>
  <si>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</si>
  <si>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</si>
  <si>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</si>
  <si>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</si>
  <si>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</si>
  <si>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</si>
  <si>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</si>
  <si>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</si>
  <si>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</si>
  <si>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</si>
  <si>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</si>
  <si>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</si>
  <si>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</si>
  <si>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</si>
  <si>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</si>
  <si>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</si>
  <si>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</si>
  <si>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</si>
  <si>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</si>
  <si>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</si>
  <si>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</si>
  <si>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</si>
  <si>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</si>
  <si>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</si>
  <si>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</si>
  <si>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</si>
  <si>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</si>
  <si>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</si>
  <si>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</si>
  <si>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</si>
  <si>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</si>
  <si>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</si>
  <si>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</si>
  <si>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</si>
  <si>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</si>
  <si>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</si>
  <si>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</si>
  <si>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</si>
  <si>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</si>
  <si>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</si>
  <si>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</si>
  <si>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</si>
  <si>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</si>
  <si>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</si>
  <si>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</si>
  <si>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</si>
  <si>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</si>
  <si>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</si>
  <si>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</si>
  <si>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</si>
  <si>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</si>
  <si>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</si>
  <si>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</si>
  <si>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</si>
  <si>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</si>
  <si>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</si>
  <si>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</si>
  <si>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</si>
  <si>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</si>
  <si>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</si>
  <si>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</si>
  <si>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</si>
  <si>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</si>
  <si>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</si>
  <si>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</si>
  <si>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</si>
  <si>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</si>
  <si>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</si>
  <si>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</si>
  <si>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</si>
  <si>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</si>
  <si>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</si>
  <si>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</si>
  <si>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</si>
  <si>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</si>
  <si>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</si>
  <si>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</si>
  <si>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</si>
  <si>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</si>
  <si>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</si>
  <si>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</si>
  <si>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</si>
  <si>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</si>
  <si>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</si>
  <si>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</si>
  <si>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</si>
  <si>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</si>
  <si>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</si>
  <si>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</si>
  <si>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</si>
  <si>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</si>
  <si>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</si>
  <si>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</si>
  <si>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</si>
  <si>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</si>
  <si>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</si>
  <si>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</si>
  <si>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</si>
  <si>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</si>
  <si>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</si>
  <si>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</si>
  <si>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</si>
  <si>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</si>
  <si>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</si>
  <si>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</si>
  <si>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</si>
  <si>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</si>
  <si>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</si>
  <si>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</si>
  <si>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</si>
  <si>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</si>
  <si>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</si>
  <si>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</si>
  <si>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</si>
  <si>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</si>
  <si>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</si>
  <si>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</si>
  <si>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</si>
  <si>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</si>
  <si>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</si>
  <si>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</si>
  <si>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</si>
  <si>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</si>
  <si>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</si>
  <si>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</si>
  <si>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</si>
  <si>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</si>
  <si>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</si>
  <si>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</si>
  <si>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</si>
  <si>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</si>
  <si>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</si>
  <si>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</si>
  <si>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</si>
  <si>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</si>
  <si>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</si>
  <si>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</si>
  <si>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</si>
  <si>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</si>
  <si>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</si>
  <si>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</si>
  <si>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</si>
  <si>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</si>
  <si>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</si>
  <si>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</si>
  <si>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</si>
  <si>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</si>
  <si>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</si>
  <si>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</si>
  <si>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</si>
  <si>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</si>
  <si>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</si>
  <si>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</si>
  <si>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</si>
  <si>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</si>
  <si>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</si>
  <si>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</si>
  <si>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</si>
  <si>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</si>
  <si>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</si>
  <si>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</si>
  <si>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</si>
  <si>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</si>
  <si>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</si>
  <si>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</si>
  <si>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</si>
  <si>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</si>
  <si>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</si>
  <si>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</si>
  <si>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</si>
  <si>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</si>
  <si>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</si>
  <si>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</si>
  <si>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</si>
  <si>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</si>
  <si>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</si>
  <si>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</si>
  <si>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</si>
  <si>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</si>
  <si>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</si>
  <si>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</si>
  <si>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</si>
  <si>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</si>
  <si>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</si>
  <si>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</si>
  <si>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</si>
  <si>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</si>
  <si>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</si>
  <si>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</si>
  <si>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</si>
  <si>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</si>
  <si>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</si>
  <si>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</si>
  <si>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</si>
  <si>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</si>
  <si>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</si>
  <si>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</si>
  <si>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</si>
  <si>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</si>
  <si>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</si>
  <si>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</si>
  <si>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</si>
  <si>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</si>
  <si>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</si>
  <si>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</si>
  <si>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</si>
  <si>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</si>
  <si>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</si>
  <si>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</si>
  <si>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</si>
  <si>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</si>
  <si>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</si>
  <si>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</si>
  <si>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</si>
  <si>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</si>
  <si>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</si>
  <si>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</si>
  <si>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</si>
  <si>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</si>
  <si>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</si>
  <si>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</si>
  <si>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</si>
  <si>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</si>
  <si>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</si>
  <si>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</si>
  <si>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</si>
  <si>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</si>
  <si>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</si>
  <si>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</si>
  <si>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</si>
  <si>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</si>
  <si>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</si>
  <si>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</si>
  <si>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</si>
  <si>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</si>
  <si>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</si>
  <si>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</si>
  <si>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</si>
  <si>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</si>
  <si>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</si>
  <si>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</si>
  <si>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</si>
  <si>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</si>
  <si>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</si>
  <si>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</si>
  <si>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</si>
  <si>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</si>
  <si>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</si>
  <si>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</si>
  <si>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</si>
  <si>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</si>
  <si>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</si>
  <si>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</si>
  <si>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</si>
  <si>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</si>
  <si>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</si>
  <si>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</si>
  <si>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</si>
  <si>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</si>
  <si>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</si>
  <si>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</si>
  <si>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</si>
  <si>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</si>
  <si>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</si>
  <si>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</si>
  <si>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</si>
  <si>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</si>
  <si>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</si>
  <si>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</si>
  <si>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</si>
  <si>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</si>
  <si>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</si>
  <si>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</si>
  <si>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</si>
  <si>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</si>
  <si>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</si>
  <si>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</si>
  <si>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</si>
  <si>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</si>
  <si>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</si>
  <si>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</si>
  <si>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</si>
  <si>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</si>
  <si>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</si>
  <si>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</si>
  <si>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</si>
  <si>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</si>
  <si>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</si>
  <si>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</si>
  <si>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</si>
  <si>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</si>
  <si>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</si>
  <si>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</si>
  <si>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</si>
  <si>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</si>
  <si>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</si>
  <si>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</si>
  <si>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</si>
  <si>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</si>
  <si>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</si>
  <si>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</si>
  <si>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</si>
  <si>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</si>
  <si>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</si>
  <si>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</si>
  <si>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</si>
  <si>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</si>
  <si>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</si>
  <si>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</si>
  <si>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</si>
  <si>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</si>
  <si>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</si>
  <si>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</si>
  <si>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</si>
  <si>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</si>
  <si>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</si>
  <si>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</si>
  <si>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</si>
  <si>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</si>
  <si>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</si>
  <si>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</si>
  <si>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</si>
  <si>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</si>
  <si>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</si>
  <si>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</si>
  <si>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</si>
  <si>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</si>
  <si>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</si>
  <si>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</si>
  <si>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</si>
  <si>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</si>
  <si>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</si>
  <si>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</si>
  <si>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</si>
  <si>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</si>
  <si>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</si>
  <si>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</si>
  <si>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</si>
  <si>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</si>
  <si>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</si>
  <si>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</si>
  <si>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</si>
  <si>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</si>
  <si>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</si>
  <si>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</si>
  <si>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</si>
  <si>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</si>
  <si>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</si>
  <si>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</si>
  <si>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</si>
  <si>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</si>
  <si>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</si>
  <si>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</si>
  <si>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</si>
  <si>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</si>
  <si>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</si>
  <si>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</si>
  <si>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</si>
  <si>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</si>
  <si>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</si>
  <si>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</si>
  <si>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</si>
  <si>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</si>
  <si>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</si>
  <si>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</si>
  <si>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</si>
  <si>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</si>
  <si>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</si>
  <si>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</si>
  <si>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</si>
  <si>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</si>
  <si>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</si>
  <si>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</si>
  <si>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</si>
  <si>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</si>
  <si>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</si>
  <si>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</si>
  <si>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</si>
  <si>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</si>
  <si>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</si>
  <si>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</si>
  <si>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</si>
  <si>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</si>
  <si>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</si>
  <si>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</si>
  <si>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</si>
  <si>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</si>
  <si>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</si>
  <si>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</si>
  <si>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</si>
  <si>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</si>
  <si>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</si>
  <si>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</si>
  <si>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</si>
  <si>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</si>
  <si>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</si>
  <si>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</si>
  <si>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</si>
  <si>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</si>
  <si>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</si>
  <si>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</si>
  <si>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</si>
  <si>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</si>
  <si>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</si>
  <si>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</si>
  <si>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</si>
  <si>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</si>
  <si>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</si>
  <si>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</si>
  <si>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</si>
  <si>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</si>
  <si>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</si>
  <si>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</si>
  <si>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</si>
  <si>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</si>
  <si>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</si>
  <si>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</si>
  <si>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</si>
  <si>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</si>
  <si>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</si>
  <si>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</si>
  <si>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</si>
  <si>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</si>
  <si>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</si>
  <si>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</si>
  <si>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</si>
  <si>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</si>
  <si>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</si>
  <si>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</si>
  <si>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</si>
  <si>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</si>
  <si>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</si>
  <si>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</si>
  <si>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</si>
  <si>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</si>
  <si>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</si>
  <si>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</si>
  <si>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</si>
  <si>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</si>
  <si>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</si>
  <si>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</si>
  <si>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</si>
  <si>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</si>
  <si>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</si>
  <si>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</si>
  <si>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</si>
  <si>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</si>
  <si>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</si>
  <si>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</si>
  <si>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</si>
  <si>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</si>
  <si>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</si>
  <si>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</si>
  <si>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</si>
  <si>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</si>
  <si>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</si>
  <si>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</si>
  <si>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</si>
  <si>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</si>
  <si>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</si>
  <si>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</si>
  <si>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</si>
  <si>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</si>
  <si>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</si>
  <si>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</si>
  <si>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</si>
  <si>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</si>
  <si>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</si>
  <si>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</si>
  <si>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</si>
  <si>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</si>
  <si>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</si>
  <si>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</si>
  <si>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</si>
  <si>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</si>
  <si>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</si>
  <si>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</si>
  <si>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</si>
  <si>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</si>
  <si>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</si>
  <si>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</si>
  <si>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</si>
  <si>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</si>
  <si>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</si>
  <si>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</si>
  <si>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</si>
  <si>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</si>
  <si>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</si>
  <si>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</si>
  <si>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</si>
  <si>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</si>
  <si>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</si>
  <si>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</si>
  <si>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</si>
  <si>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</si>
  <si>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</si>
  <si>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</si>
  <si>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</si>
  <si>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</si>
  <si>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</si>
  <si>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</si>
  <si>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</si>
  <si>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</si>
  <si>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</si>
  <si>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</si>
  <si>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</si>
  <si>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</si>
  <si>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</si>
  <si>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</si>
  <si>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</si>
  <si>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</si>
  <si>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</si>
  <si>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</si>
  <si>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</si>
  <si>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</si>
  <si>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</si>
  <si>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</si>
  <si>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</si>
  <si>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</si>
  <si>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</si>
  <si>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</si>
  <si>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</si>
  <si>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</si>
  <si>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</si>
  <si>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</si>
  <si>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</si>
  <si>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</si>
  <si>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</si>
  <si>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</si>
  <si>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</si>
  <si>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</si>
  <si>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</si>
  <si>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</si>
  <si>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</si>
  <si>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</si>
  <si>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</si>
  <si>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</si>
  <si>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</si>
  <si>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</si>
  <si>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</si>
  <si>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</si>
  <si>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</si>
  <si>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</si>
  <si>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</si>
  <si>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</si>
  <si>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</si>
  <si>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</si>
  <si>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</si>
  <si>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</si>
  <si>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</si>
  <si>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</si>
  <si>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</si>
  <si>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</si>
  <si>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</si>
  <si>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</si>
  <si>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</si>
  <si>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</si>
  <si>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</si>
  <si>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</si>
  <si>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</si>
  <si>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</si>
  <si>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</si>
  <si>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</si>
  <si>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</si>
  <si>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</si>
  <si>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</si>
  <si>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</si>
  <si>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</si>
  <si>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</si>
  <si>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</si>
  <si>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</si>
  <si>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</si>
  <si>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</si>
  <si>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</si>
  <si>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</si>
  <si>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</si>
  <si>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</si>
  <si>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</si>
  <si>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</si>
  <si>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</si>
  <si>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</si>
  <si>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</si>
  <si>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</si>
  <si>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</si>
  <si>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</si>
  <si>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</si>
  <si>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</si>
  <si>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</si>
  <si>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</si>
  <si>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</si>
  <si>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</si>
  <si>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</si>
  <si>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</si>
  <si>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</si>
  <si>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</si>
  <si>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</si>
  <si>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</si>
  <si>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</si>
  <si>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</si>
  <si>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</si>
  <si>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</si>
  <si>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</si>
  <si>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</si>
  <si>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</si>
  <si>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</si>
  <si>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</si>
  <si>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</si>
  <si>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</si>
  <si>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</si>
  <si>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</si>
  <si>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</si>
  <si>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</si>
  <si>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</si>
  <si>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</si>
  <si>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</si>
  <si>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</si>
  <si>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</si>
  <si>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</si>
  <si>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</si>
  <si>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</si>
  <si>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</si>
  <si>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</si>
  <si>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</si>
  <si>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</si>
  <si>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</si>
  <si>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</si>
  <si>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</si>
  <si>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</si>
  <si>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</si>
  <si>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</si>
  <si>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</si>
  <si>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</si>
  <si>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</si>
  <si>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</si>
  <si>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</si>
  <si>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</si>
  <si>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</si>
  <si>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</si>
  <si>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</si>
  <si>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</si>
  <si>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</si>
  <si>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</si>
  <si>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</si>
  <si>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</si>
  <si>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</si>
  <si>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</si>
  <si>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</si>
  <si>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</si>
  <si>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</si>
  <si>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</si>
  <si>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</si>
  <si>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</si>
  <si>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</si>
  <si>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</si>
  <si>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</si>
  <si>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</si>
  <si>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</si>
  <si>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</si>
  <si>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</si>
  <si>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</si>
  <si>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</si>
  <si>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</si>
  <si>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</si>
  <si>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</si>
  <si>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</si>
  <si>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</si>
  <si>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</si>
  <si>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</si>
  <si>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</si>
  <si>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</si>
  <si>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</si>
  <si>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</si>
  <si>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</si>
  <si>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</si>
  <si>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</si>
  <si>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</si>
  <si>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</si>
  <si>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</si>
  <si>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</si>
  <si>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</si>
  <si>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</si>
  <si>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</si>
  <si>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</si>
  <si>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</si>
  <si>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</si>
  <si>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</si>
  <si>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</si>
  <si>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</si>
  <si>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</si>
  <si>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</si>
  <si>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</si>
  <si>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</si>
  <si>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</si>
  <si>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</si>
  <si>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</si>
  <si>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</si>
  <si>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</si>
  <si>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</si>
  <si>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</si>
  <si>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</si>
  <si>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</si>
  <si>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</si>
  <si>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</si>
  <si>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</si>
  <si>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</si>
  <si>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</si>
  <si>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</si>
  <si>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</si>
  <si>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</si>
  <si>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</si>
  <si>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</si>
  <si>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</si>
  <si>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</si>
  <si>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</si>
  <si>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</si>
  <si>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</si>
  <si>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</si>
  <si>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</si>
  <si>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</si>
  <si>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</si>
  <si>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</si>
  <si>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</si>
  <si>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</si>
  <si>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</si>
  <si>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</si>
  <si>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</si>
  <si>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</si>
  <si>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</si>
  <si>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</si>
  <si>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</si>
  <si>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</si>
  <si>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</si>
  <si>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</si>
  <si>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</si>
  <si>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</si>
  <si>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</si>
  <si>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</si>
  <si>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</si>
  <si>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</si>
  <si>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</si>
  <si>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</si>
  <si>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</si>
  <si>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</si>
  <si>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</si>
  <si>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</si>
  <si>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</si>
  <si>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</si>
  <si>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</si>
  <si>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</si>
  <si>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</si>
  <si>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</si>
  <si>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</si>
  <si>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</si>
  <si>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</si>
  <si>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</si>
  <si>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</si>
  <si>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</si>
  <si>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</si>
  <si>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</si>
  <si>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</si>
  <si>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</si>
  <si>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</si>
  <si>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</si>
  <si>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</si>
  <si>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</si>
  <si>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</si>
  <si>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</si>
  <si>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</si>
  <si>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</si>
  <si>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</si>
  <si>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</si>
  <si>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</si>
  <si>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</si>
  <si>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</si>
  <si>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</si>
  <si>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</si>
  <si>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</si>
  <si>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</si>
  <si>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</si>
  <si>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</si>
  <si>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</si>
  <si>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</si>
  <si>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</si>
  <si>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</si>
  <si>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</si>
  <si>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</si>
  <si>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</si>
  <si>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</si>
  <si>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</si>
  <si>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</si>
  <si>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</si>
  <si>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</si>
  <si>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</si>
  <si>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</si>
  <si>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</si>
  <si>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</si>
  <si>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</si>
  <si>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</si>
  <si>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</si>
  <si>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</si>
  <si>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</si>
  <si>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</si>
  <si>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</si>
  <si>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</si>
  <si>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</si>
  <si>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</si>
  <si>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</si>
  <si>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</si>
  <si>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</si>
  <si>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</si>
  <si>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</si>
  <si>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</si>
  <si>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</si>
  <si>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</si>
  <si>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</si>
  <si>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</si>
  <si>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</si>
  <si>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</si>
  <si>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</si>
  <si>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</si>
  <si>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</si>
  <si>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</si>
  <si>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</si>
  <si>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</si>
  <si>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</si>
  <si>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</si>
  <si>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</si>
  <si>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</si>
  <si>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</si>
  <si>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</si>
  <si>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</si>
  <si>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</si>
  <si>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</si>
  <si>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</si>
  <si>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</si>
  <si>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</si>
  <si>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</si>
  <si>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</si>
  <si>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</si>
  <si>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</si>
  <si>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</si>
  <si>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</si>
  <si>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</si>
  <si>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</si>
  <si>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</si>
  <si>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</si>
  <si>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</si>
  <si>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</si>
  <si>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</si>
  <si>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</si>
  <si>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</si>
  <si>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</si>
  <si>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</si>
  <si>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</si>
  <si>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</si>
  <si>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</si>
  <si>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</si>
  <si>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</si>
  <si>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</si>
  <si>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</si>
  <si>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</si>
  <si>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</si>
  <si>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</si>
  <si>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</si>
  <si>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</si>
  <si>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</si>
  <si>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</si>
  <si>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</si>
  <si>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</si>
  <si>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</si>
  <si>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</si>
  <si>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</si>
  <si>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</si>
  <si>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</si>
  <si>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</si>
  <si>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</si>
  <si>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</si>
  <si>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</si>
  <si>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</si>
  <si>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</si>
  <si>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</si>
  <si>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</si>
  <si>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</si>
  <si>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</si>
  <si>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</si>
  <si>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</si>
  <si>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</si>
  <si>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</si>
  <si>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</si>
  <si>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</si>
  <si>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</si>
  <si>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</si>
  <si>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</si>
  <si>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</si>
  <si>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</si>
  <si>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</si>
  <si>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</si>
  <si>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</si>
  <si>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</si>
  <si>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</si>
  <si>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</si>
  <si>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</si>
  <si>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</si>
  <si>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</si>
  <si>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</si>
  <si>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</si>
  <si>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</si>
  <si>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</si>
  <si>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</si>
  <si>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</si>
  <si>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</si>
  <si>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</si>
  <si>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</si>
  <si>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</si>
  <si>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</si>
  <si>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</si>
  <si>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</si>
  <si>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</si>
  <si>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</si>
  <si>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</si>
  <si>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</si>
  <si>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</si>
  <si>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</si>
  <si>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</si>
  <si>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</si>
  <si>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</si>
  <si>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</si>
  <si>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</si>
  <si>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</si>
  <si>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</si>
  <si>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</si>
  <si>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</si>
  <si>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</si>
  <si>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</si>
  <si>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</si>
  <si>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</si>
  <si>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</si>
  <si>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</si>
  <si>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</si>
  <si>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</si>
  <si>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</si>
  <si>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</si>
  <si>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</si>
  <si>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</si>
  <si>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</si>
  <si>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</si>
  <si>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</si>
  <si>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</si>
  <si>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</si>
  <si>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</si>
  <si>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</si>
  <si>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</si>
  <si>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</si>
  <si>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</si>
  <si>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</si>
  <si>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</si>
  <si>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</si>
  <si>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</si>
  <si>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</si>
  <si>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</si>
  <si>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</si>
  <si>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</si>
  <si>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</si>
  <si>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</si>
  <si>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</si>
  <si>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</si>
  <si>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</si>
  <si>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</si>
  <si>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</si>
  <si>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</si>
  <si>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</si>
  <si>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</si>
  <si>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</si>
  <si>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</si>
  <si>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</si>
  <si>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</si>
  <si>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</si>
  <si>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</si>
  <si>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</si>
  <si>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</si>
  <si>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</si>
  <si>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</si>
  <si>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</si>
  <si>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</si>
  <si>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</si>
  <si>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</si>
  <si>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</si>
  <si>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</si>
  <si>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</si>
  <si>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</si>
  <si>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</si>
  <si>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</si>
  <si>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</si>
  <si>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</si>
  <si>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</si>
  <si>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</si>
  <si>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</si>
  <si>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</si>
  <si>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</si>
  <si>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</si>
  <si>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</si>
  <si>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</si>
  <si>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</si>
  <si>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</si>
  <si>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</si>
  <si>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</si>
  <si>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</si>
  <si>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</si>
  <si>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</si>
  <si>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</si>
  <si>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</si>
  <si>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</si>
  <si>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</si>
  <si>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</si>
  <si>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</si>
  <si>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</si>
  <si>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</si>
  <si>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</si>
  <si>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</si>
  <si>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</si>
  <si>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</si>
  <si>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</si>
  <si>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</si>
  <si>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</si>
  <si>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</si>
  <si>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</si>
  <si>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</si>
  <si>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</si>
  <si>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</si>
  <si>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</si>
  <si>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</si>
  <si>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</si>
  <si>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</si>
  <si>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</si>
  <si>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</si>
  <si>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</si>
  <si>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</si>
  <si>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</si>
  <si>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</si>
  <si>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</si>
  <si>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</si>
  <si>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</si>
  <si>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</si>
  <si>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</si>
  <si>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</si>
  <si>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</si>
  <si>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</si>
  <si>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</si>
  <si>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</si>
  <si>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</si>
  <si>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</si>
  <si>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</si>
  <si>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</si>
  <si>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</si>
  <si>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</si>
  <si>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</si>
  <si>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</si>
  <si>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</si>
  <si>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</si>
  <si>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</si>
  <si>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</si>
  <si>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</si>
  <si>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</si>
  <si>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</si>
  <si>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</si>
  <si>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</si>
  <si>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</si>
  <si>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</si>
  <si>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</si>
  <si>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</si>
  <si>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</si>
  <si>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</si>
  <si>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</si>
  <si>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</si>
  <si>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</si>
  <si>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</si>
  <si>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</si>
  <si>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</si>
  <si>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</si>
  <si>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</si>
  <si>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</si>
  <si>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</si>
  <si>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</si>
  <si>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</si>
  <si>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</si>
  <si>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</si>
  <si>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</si>
  <si>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</si>
  <si>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</si>
  <si>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</si>
  <si>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</si>
  <si>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</si>
  <si>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</si>
  <si>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</si>
  <si>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</si>
  <si>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</si>
  <si>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</si>
  <si>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</si>
  <si>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</si>
  <si>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</si>
  <si>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</si>
  <si>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</si>
  <si>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</si>
  <si>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</si>
  <si>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</si>
  <si>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</si>
  <si>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</si>
  <si>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</si>
  <si>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</si>
  <si>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</si>
  <si>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</si>
  <si>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</si>
  <si>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</si>
  <si>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</si>
  <si>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</si>
  <si>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</si>
  <si>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</si>
  <si>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</si>
  <si>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</si>
  <si>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</si>
  <si>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</si>
  <si>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</si>
  <si>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</si>
  <si>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</si>
  <si>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</si>
  <si>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</si>
  <si>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</si>
  <si>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</si>
  <si>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</si>
  <si>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</si>
  <si>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</si>
  <si>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</si>
  <si>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</si>
  <si>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</si>
  <si>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</si>
  <si>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</si>
  <si>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</si>
  <si>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</si>
  <si>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</si>
  <si>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</si>
  <si>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</si>
  <si>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</si>
  <si>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</si>
  <si>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</si>
  <si>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</si>
  <si>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</si>
  <si>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</si>
  <si>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</si>
  <si>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</si>
  <si>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</si>
  <si>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</si>
  <si>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</si>
  <si>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</si>
  <si>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</si>
  <si>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</si>
  <si>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</si>
  <si>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</si>
  <si>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</si>
  <si>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</si>
  <si>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</si>
  <si>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</si>
  <si>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</si>
  <si>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</si>
  <si>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</si>
  <si>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</si>
  <si>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</si>
  <si>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</si>
  <si>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</si>
  <si>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</si>
  <si>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</si>
  <si>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</si>
  <si>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</si>
  <si>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</si>
  <si>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</si>
  <si>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</si>
  <si>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</si>
  <si>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</si>
  <si>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</si>
  <si>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</si>
  <si>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</si>
  <si>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</si>
  <si>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</si>
  <si>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</si>
  <si>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</si>
  <si>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</si>
  <si>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</si>
  <si>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</si>
  <si>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</si>
  <si>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</si>
  <si>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</si>
  <si>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</si>
  <si>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</si>
  <si>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</si>
  <si>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</si>
  <si>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</si>
  <si>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</si>
  <si>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</si>
  <si>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</si>
  <si>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</si>
  <si>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</si>
  <si>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</si>
  <si>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</si>
  <si>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</si>
  <si>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</si>
  <si>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</si>
  <si>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</si>
  <si>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</si>
  <si>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</si>
  <si>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</si>
  <si>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</si>
  <si>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</si>
  <si>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</si>
  <si>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</si>
  <si>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</si>
  <si>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</si>
  <si>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</si>
  <si>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</si>
  <si>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</si>
  <si>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</si>
  <si>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</si>
  <si>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</si>
  <si>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</si>
  <si>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</si>
  <si>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</si>
  <si>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</si>
  <si>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</si>
  <si>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</si>
  <si>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</si>
  <si>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</si>
  <si>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</si>
  <si>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</si>
  <si>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</si>
  <si>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</si>
  <si>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</si>
  <si>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</si>
  <si>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</si>
  <si>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</si>
  <si>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</si>
  <si>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</si>
  <si>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</si>
  <si>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</si>
  <si>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</si>
  <si>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</si>
  <si>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</si>
  <si>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</si>
  <si>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</si>
  <si>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</si>
  <si>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</si>
  <si>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</si>
  <si>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</si>
  <si>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</si>
  <si>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</si>
  <si>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</si>
  <si>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</si>
  <si>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</si>
  <si>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</si>
  <si>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</si>
  <si>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</si>
  <si>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</si>
  <si>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</si>
  <si>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</si>
  <si>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</si>
  <si>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</si>
  <si>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</si>
  <si>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</si>
  <si>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</si>
  <si>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</si>
  <si>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</si>
  <si>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</si>
  <si>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</si>
  <si>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</si>
  <si>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</si>
  <si>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</si>
  <si>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</si>
  <si>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</si>
  <si>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</si>
  <si>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</si>
  <si>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</si>
  <si>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</si>
  <si>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</si>
  <si>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</si>
  <si>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</si>
  <si>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</si>
  <si>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</si>
  <si>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</si>
  <si>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</si>
  <si>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</si>
  <si>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</si>
  <si>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</si>
  <si>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</si>
  <si>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</si>
  <si>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</si>
  <si>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</si>
  <si>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</si>
  <si>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</si>
  <si>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</si>
  <si>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</si>
  <si>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</si>
  <si>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</si>
  <si>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</si>
  <si>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</si>
  <si>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</si>
  <si>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</si>
  <si>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</si>
  <si>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</si>
  <si>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</si>
  <si>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</si>
  <si>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</si>
  <si>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</si>
  <si>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</si>
  <si>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</si>
  <si>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</si>
  <si>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</si>
  <si>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</si>
  <si>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</si>
  <si>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</si>
  <si>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</si>
  <si>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</si>
  <si>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</si>
  <si>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</si>
  <si>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</si>
  <si>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</si>
  <si>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</si>
  <si>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</si>
  <si>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</si>
  <si>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</si>
  <si>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</si>
  <si>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</si>
  <si>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</si>
  <si>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</si>
  <si>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</si>
  <si>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</si>
  <si>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</si>
  <si>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</si>
  <si>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</si>
  <si>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</si>
  <si>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</si>
  <si>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</si>
  <si>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</si>
  <si>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</si>
  <si>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</si>
  <si>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</si>
  <si>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</si>
  <si>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</si>
  <si>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</si>
  <si>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</si>
  <si>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</si>
  <si>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</si>
  <si>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</si>
  <si>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</si>
  <si>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</si>
  <si>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</si>
  <si>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</si>
  <si>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</si>
  <si>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</si>
  <si>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</si>
  <si>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</si>
  <si>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</si>
  <si>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</si>
  <si>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</si>
  <si>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</si>
  <si>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</si>
  <si>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</si>
  <si>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</si>
  <si>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</si>
  <si>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</si>
  <si>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</si>
  <si>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</si>
  <si>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</si>
  <si>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</si>
  <si>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</si>
  <si>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</si>
  <si>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</si>
  <si>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</si>
  <si>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</si>
  <si>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</si>
  <si>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</si>
  <si>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</si>
  <si>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</si>
  <si>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</si>
  <si>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</si>
  <si>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</si>
  <si>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</si>
  <si>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</si>
  <si>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</si>
  <si>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</si>
  <si>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</si>
  <si>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</si>
  <si>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</si>
  <si>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</si>
  <si>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</si>
  <si>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</si>
  <si>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</si>
  <si>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</si>
  <si>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</si>
  <si>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</si>
  <si>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</si>
  <si>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</si>
  <si>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</si>
  <si>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</si>
  <si>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</si>
  <si>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</si>
  <si>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</si>
  <si>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</si>
  <si>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</si>
  <si>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</si>
  <si>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</si>
  <si>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</si>
  <si>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</si>
  <si>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</si>
  <si>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</si>
  <si>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</si>
  <si>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</si>
  <si>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</si>
  <si>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</si>
  <si>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</si>
  <si>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</si>
  <si>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</si>
  <si>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</si>
  <si>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</si>
  <si>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</si>
  <si>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</si>
  <si>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</si>
  <si>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</si>
  <si>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</si>
  <si>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</si>
  <si>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</si>
  <si>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</si>
  <si>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</si>
  <si>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</si>
  <si>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</si>
  <si>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</si>
  <si>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</si>
  <si>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</si>
  <si>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</si>
  <si>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</si>
  <si>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</si>
  <si>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</si>
  <si>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</si>
  <si>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</si>
  <si>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</si>
  <si>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</si>
  <si>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</si>
  <si>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</si>
  <si>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</si>
  <si>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</si>
  <si>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</si>
  <si>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</si>
  <si>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</si>
  <si>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</si>
  <si>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</si>
  <si>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</si>
  <si>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</si>
  <si>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</si>
  <si>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</si>
  <si>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</si>
  <si>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</si>
  <si>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</si>
  <si>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</si>
  <si>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</si>
  <si>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</si>
  <si>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</si>
  <si>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</si>
  <si>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</si>
  <si>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</si>
  <si>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</si>
  <si>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</si>
  <si>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</si>
  <si>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</si>
  <si>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</si>
  <si>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</si>
  <si>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</si>
  <si>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</si>
  <si>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</si>
  <si>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</si>
  <si>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</si>
  <si>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</si>
  <si>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</si>
  <si>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</si>
  <si>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</si>
  <si>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</si>
  <si>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</si>
  <si>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</si>
  <si>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</si>
  <si>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</si>
  <si>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</si>
  <si>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</si>
  <si>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</si>
  <si>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</si>
  <si>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</si>
  <si>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</si>
  <si>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</si>
  <si>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</si>
  <si>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</si>
  <si>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</si>
  <si>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</si>
  <si>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</si>
  <si>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</si>
  <si>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</si>
  <si>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</si>
  <si>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</si>
  <si>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</si>
  <si>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</si>
  <si>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</si>
  <si>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</si>
  <si>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</si>
  <si>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</si>
  <si>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</si>
  <si>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</si>
  <si>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</si>
  <si>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</si>
  <si>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</si>
  <si>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</si>
  <si>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</si>
  <si>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</si>
  <si>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</si>
  <si>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</si>
  <si>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</si>
  <si>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</si>
  <si>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</si>
  <si>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</si>
  <si>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</si>
  <si>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</si>
  <si>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</si>
  <si>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</si>
  <si>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</si>
  <si>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</si>
  <si>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</si>
  <si>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</si>
  <si>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</si>
  <si>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</si>
  <si>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</si>
  <si>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</si>
  <si>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</si>
  <si>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</si>
  <si>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</si>
  <si>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</si>
  <si>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</si>
  <si>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</si>
  <si>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</si>
  <si>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</si>
  <si>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</si>
  <si>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</si>
  <si>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</si>
  <si>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</si>
  <si>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</si>
  <si>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</si>
  <si>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</si>
  <si>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</si>
  <si>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</si>
  <si>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</si>
  <si>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</si>
  <si>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</si>
  <si>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</si>
  <si>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</si>
  <si>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</si>
  <si>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</si>
  <si>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</si>
  <si>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</si>
  <si>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</si>
  <si>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</si>
  <si>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</si>
  <si>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</si>
  <si>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</si>
  <si>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</si>
  <si>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</si>
  <si>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</si>
  <si>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</si>
  <si>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</si>
  <si>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</si>
  <si>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</si>
  <si>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</si>
  <si>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</si>
  <si>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</si>
  <si>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</si>
  <si>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</si>
  <si>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</si>
  <si>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</si>
  <si>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</si>
  <si>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</si>
  <si>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</si>
  <si>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</si>
  <si>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</si>
  <si>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</si>
  <si>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</si>
  <si>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</si>
  <si>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</si>
  <si>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</si>
  <si>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</si>
  <si>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</si>
  <si>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</si>
  <si>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</si>
  <si>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</si>
  <si>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</si>
  <si>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</si>
  <si>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</si>
  <si>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</si>
  <si>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</si>
  <si>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</si>
  <si>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</si>
  <si>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</si>
  <si>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</si>
  <si>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</si>
  <si>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</si>
  <si>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</si>
  <si>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</si>
  <si>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</si>
  <si>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</si>
  <si>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</si>
  <si>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</si>
  <si>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</si>
  <si>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</si>
  <si>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</si>
  <si>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</si>
  <si>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</si>
  <si>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</si>
  <si>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</si>
  <si>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</si>
  <si>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</si>
  <si>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</si>
  <si>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</si>
  <si>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</si>
  <si>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</si>
  <si>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</si>
  <si>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</si>
  <si>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</si>
  <si>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</si>
  <si>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</si>
  <si>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</si>
  <si>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</si>
  <si>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</si>
  <si>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</si>
  <si>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</si>
  <si>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</si>
  <si>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</si>
  <si>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</si>
  <si>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</si>
  <si>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</si>
  <si>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</si>
  <si>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</si>
  <si>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</si>
  <si>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</si>
  <si>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</si>
  <si>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</si>
  <si>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</si>
  <si>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</si>
  <si>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</si>
  <si>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</si>
  <si>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</si>
  <si>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</si>
  <si>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</si>
  <si>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</si>
  <si>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</si>
  <si>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</si>
  <si>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</si>
  <si>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</si>
  <si>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</si>
  <si>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</si>
  <si>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</si>
  <si>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</si>
  <si>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</si>
  <si>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</si>
  <si>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</si>
  <si>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</si>
  <si>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</si>
  <si>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</si>
  <si>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</si>
  <si>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</si>
  <si>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</si>
  <si>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</si>
  <si>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</si>
  <si>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</si>
  <si>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</si>
  <si>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</si>
  <si>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</si>
  <si>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</si>
  <si>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</si>
  <si>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</si>
  <si>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</si>
  <si>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</si>
  <si>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</si>
  <si>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</si>
  <si>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</si>
  <si>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</si>
  <si>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</si>
  <si>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</si>
  <si>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</si>
  <si>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</si>
  <si>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</si>
  <si>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</si>
  <si>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</si>
  <si>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</si>
  <si>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</si>
  <si>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</si>
  <si>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</si>
  <si>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</si>
  <si>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</si>
  <si>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</si>
  <si>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</si>
  <si>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</si>
  <si>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</si>
  <si>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</si>
  <si>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</si>
  <si>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</si>
  <si>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</si>
  <si>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</si>
  <si>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</si>
  <si>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</si>
  <si>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</si>
  <si>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</si>
  <si>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</si>
  <si>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</si>
  <si>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</si>
  <si>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</si>
  <si>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</si>
  <si>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</si>
  <si>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</si>
  <si>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</si>
  <si>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</si>
  <si>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</si>
  <si>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</si>
  <si>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</si>
  <si>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</si>
  <si>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</si>
  <si>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</si>
  <si>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</si>
  <si>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</si>
  <si>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</si>
  <si>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</si>
  <si>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</si>
  <si>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</si>
  <si>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</si>
  <si>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</si>
  <si>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</si>
  <si>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</si>
  <si>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</si>
  <si>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</si>
  <si>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</si>
  <si>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</si>
  <si>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</si>
  <si>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</si>
  <si>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</si>
  <si>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</si>
  <si>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</si>
  <si>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</si>
  <si>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</si>
  <si>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</si>
  <si>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</si>
  <si>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</si>
  <si>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</si>
  <si>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</si>
  <si>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</si>
  <si>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</si>
  <si>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</si>
  <si>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</si>
  <si>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</si>
  <si>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</si>
  <si>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</si>
  <si>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</si>
  <si>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</si>
  <si>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</si>
  <si>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</si>
  <si>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</si>
  <si>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</si>
  <si>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</si>
  <si>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</si>
  <si>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</si>
  <si>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</si>
  <si>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</si>
  <si>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</si>
  <si>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</si>
  <si>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</si>
  <si>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</si>
  <si>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</si>
  <si>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</si>
  <si>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</si>
  <si>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</si>
  <si>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</si>
  <si>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</si>
  <si>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</si>
  <si>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</si>
  <si>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</si>
  <si>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</si>
  <si>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</si>
  <si>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</si>
  <si>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</si>
  <si>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</si>
  <si>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</si>
  <si>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</si>
  <si>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</si>
  <si>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</si>
  <si>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</si>
  <si>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</si>
  <si>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</si>
  <si>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</si>
  <si>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</si>
  <si>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</si>
  <si>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</si>
  <si>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</si>
  <si>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</si>
  <si>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</si>
  <si>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</si>
  <si>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</si>
  <si>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</si>
  <si>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</si>
  <si>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</si>
  <si>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</si>
  <si>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</si>
  <si>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</si>
  <si>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</si>
  <si>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</si>
  <si>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</si>
  <si>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</si>
  <si>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</si>
  <si>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</si>
  <si>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</si>
  <si>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</si>
  <si>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</si>
  <si>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</si>
  <si>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</si>
  <si>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</si>
  <si>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</si>
  <si>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</si>
  <si>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</si>
  <si>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</si>
  <si>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</si>
  <si>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</si>
  <si>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</si>
  <si>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</si>
  <si>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</si>
  <si>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</si>
  <si>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</si>
  <si>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</si>
  <si>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</si>
  <si>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</si>
  <si>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</si>
  <si>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</si>
  <si>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</si>
  <si>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</si>
  <si>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</si>
  <si>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</si>
  <si>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</si>
  <si>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</si>
  <si>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</si>
  <si>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</si>
  <si>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</si>
  <si>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</si>
  <si>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</si>
  <si>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</si>
  <si>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</si>
  <si>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</si>
  <si>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</si>
  <si>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</si>
  <si>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</si>
  <si>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</si>
  <si>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</si>
  <si>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</si>
  <si>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</si>
  <si>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</si>
  <si>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</si>
  <si>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</si>
  <si>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</si>
  <si>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</si>
  <si>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</si>
  <si>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</si>
  <si>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</si>
  <si>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</si>
  <si>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</si>
  <si>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</si>
  <si>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</si>
  <si>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</si>
  <si>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</si>
  <si>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</si>
  <si>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</si>
  <si>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</si>
  <si>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</si>
  <si>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</si>
  <si>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</si>
  <si>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</si>
  <si>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</si>
  <si>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</si>
  <si>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</si>
  <si>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</si>
  <si>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</si>
  <si>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</si>
  <si>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</si>
  <si>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</si>
  <si>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</si>
  <si>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</si>
  <si>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</si>
  <si>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</si>
  <si>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</si>
  <si>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</si>
  <si>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</si>
  <si>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</si>
  <si>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</si>
  <si>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</si>
  <si>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</si>
  <si>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</si>
  <si>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</si>
  <si>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</si>
  <si>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</si>
  <si>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</si>
  <si>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</si>
  <si>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</si>
  <si>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</si>
  <si>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</si>
  <si>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</si>
  <si>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</si>
  <si>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</si>
  <si>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</si>
  <si>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</si>
  <si>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</si>
  <si>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</si>
  <si>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</si>
  <si>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</si>
  <si>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</si>
  <si>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</si>
  <si>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</si>
  <si>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</si>
  <si>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</si>
  <si>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</si>
  <si>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</si>
  <si>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</si>
  <si>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</si>
  <si>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</si>
  <si>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</si>
  <si>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</si>
  <si>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</si>
  <si>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</si>
  <si>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</si>
  <si>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</si>
  <si>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</si>
  <si>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</si>
  <si>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</si>
  <si>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</si>
  <si>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</si>
  <si>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</si>
  <si>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</si>
  <si>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</si>
  <si>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</si>
  <si>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</si>
  <si>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</si>
  <si>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</si>
  <si>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</si>
  <si>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</si>
  <si>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</si>
  <si>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</si>
  <si>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</si>
  <si>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</si>
  <si>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</si>
  <si>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</si>
  <si>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</si>
  <si>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</si>
  <si>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</si>
  <si>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</si>
  <si>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</si>
  <si>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</si>
  <si>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</si>
  <si>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</si>
  <si>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</si>
  <si>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</si>
  <si>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</si>
  <si>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</si>
  <si>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</si>
  <si>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</si>
  <si>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</si>
  <si>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</si>
  <si>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</si>
  <si>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</si>
  <si>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</si>
  <si>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</si>
  <si>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</si>
  <si>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</si>
  <si>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</si>
  <si>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</si>
  <si>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</si>
  <si>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</si>
  <si>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</si>
  <si>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</si>
  <si>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</si>
  <si>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</si>
  <si>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</si>
  <si>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</si>
  <si>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</si>
  <si>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</si>
  <si>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</si>
  <si>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</si>
  <si>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</si>
  <si>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</si>
  <si>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</si>
  <si>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</si>
  <si>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</si>
  <si>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</si>
  <si>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</si>
  <si>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</si>
  <si>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</si>
  <si>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</si>
  <si>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</si>
  <si>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</si>
  <si>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</si>
  <si>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</si>
  <si>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</si>
  <si>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</si>
  <si>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</si>
  <si>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</si>
  <si>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</si>
  <si>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</si>
  <si>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</si>
  <si>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</si>
  <si>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</si>
  <si>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</si>
  <si>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</si>
  <si>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</si>
  <si>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</si>
  <si>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</si>
  <si>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</si>
  <si>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</si>
  <si>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</si>
  <si>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</si>
  <si>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</si>
  <si>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</si>
  <si>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</si>
  <si>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</si>
  <si>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</si>
  <si>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</si>
  <si>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</si>
  <si>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</si>
  <si>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</si>
  <si>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</si>
  <si>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</si>
  <si>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</si>
  <si>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</si>
  <si>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</si>
  <si>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</si>
  <si>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</si>
  <si>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</si>
  <si>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</si>
  <si>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</si>
  <si>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</si>
  <si>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</si>
  <si>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</si>
  <si>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</si>
  <si>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</si>
  <si>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</si>
  <si>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</si>
  <si>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</si>
  <si>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</si>
  <si>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</si>
  <si>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</si>
  <si>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</si>
  <si>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</si>
  <si>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</si>
  <si>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</si>
  <si>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</si>
  <si>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</si>
  <si>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</si>
  <si>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</si>
  <si>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</si>
  <si>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</si>
  <si>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</si>
  <si>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</si>
  <si>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</si>
  <si>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</si>
  <si>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</si>
  <si>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</si>
  <si>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</si>
  <si>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</si>
  <si>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</si>
  <si>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</si>
  <si>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</si>
  <si>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</si>
  <si>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</si>
  <si>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</si>
  <si>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</si>
  <si>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</si>
  <si>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</si>
  <si>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</si>
  <si>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</si>
  <si>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</si>
  <si>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</si>
  <si>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</si>
  <si>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</si>
  <si>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</si>
  <si>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</si>
  <si>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</si>
  <si>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</si>
  <si>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</si>
  <si>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</si>
  <si>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</si>
  <si>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</si>
  <si>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</si>
  <si>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</si>
  <si>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</si>
  <si>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</si>
  <si>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</si>
  <si>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</si>
  <si>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</si>
  <si>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</si>
  <si>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</si>
  <si>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</si>
  <si>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</si>
  <si>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</si>
  <si>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</si>
  <si>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</si>
  <si>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</si>
  <si>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</si>
  <si>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</si>
  <si>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</si>
  <si>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</si>
  <si>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</si>
  <si>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</si>
  <si>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</si>
  <si>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</si>
  <si>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</si>
  <si>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</si>
  <si>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</si>
  <si>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</si>
  <si>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</si>
  <si>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</si>
  <si>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</si>
  <si>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</si>
  <si>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</si>
  <si>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</si>
  <si>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</si>
  <si>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</si>
  <si>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</si>
  <si>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</si>
  <si>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</si>
  <si>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</si>
  <si>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</si>
  <si>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</si>
  <si>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</si>
  <si>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</si>
  <si>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</si>
  <si>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</si>
  <si>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</si>
  <si>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</si>
  <si>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</si>
  <si>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</si>
  <si>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</si>
  <si>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</si>
  <si>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</si>
  <si>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</si>
  <si>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</si>
  <si>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</si>
  <si>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</si>
  <si>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</si>
  <si>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</si>
  <si>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</si>
  <si>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</si>
  <si>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</si>
  <si>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</si>
  <si>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</si>
  <si>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</si>
  <si>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</si>
  <si>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</si>
  <si>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</si>
  <si>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</si>
  <si>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</si>
  <si>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</si>
  <si>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</si>
  <si>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</si>
  <si>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</si>
  <si>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</si>
  <si>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</si>
  <si>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</si>
  <si>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</si>
  <si>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</si>
  <si>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</si>
  <si>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</si>
  <si>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</si>
  <si>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</si>
  <si>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</si>
  <si>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</si>
  <si>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</si>
  <si>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</si>
  <si>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</si>
  <si>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</si>
  <si>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</si>
  <si>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</si>
  <si>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</si>
  <si>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</si>
  <si>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</si>
  <si>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</si>
  <si>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</si>
  <si>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</si>
  <si>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</si>
  <si>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</si>
  <si>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</si>
  <si>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</si>
  <si>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</si>
  <si>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</si>
  <si>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</si>
  <si>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</si>
  <si>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</si>
  <si>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</si>
  <si>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</si>
  <si>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</si>
  <si>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</si>
  <si>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</si>
  <si>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</si>
  <si>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</si>
  <si>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</si>
  <si>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</si>
  <si>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</si>
  <si>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</si>
  <si>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</si>
  <si>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</si>
  <si>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</si>
  <si>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</si>
  <si>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</si>
  <si>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</si>
  <si>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</si>
  <si>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</si>
  <si>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</si>
  <si>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</si>
  <si>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</si>
  <si>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</si>
  <si>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</si>
  <si>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</si>
  <si>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</si>
  <si>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</si>
  <si>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</si>
  <si>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</si>
  <si>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</si>
  <si>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</si>
  <si>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</si>
  <si>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</si>
  <si>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</si>
  <si>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</si>
  <si>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</si>
  <si>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</si>
  <si>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</si>
  <si>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</si>
  <si>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</si>
  <si>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</si>
  <si>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</si>
  <si>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</si>
  <si>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</si>
  <si>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</si>
  <si>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</si>
  <si>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</si>
  <si>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</si>
  <si>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</si>
  <si>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</si>
  <si>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</si>
  <si>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</si>
  <si>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</si>
  <si>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</si>
  <si>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</si>
  <si>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</si>
  <si>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</si>
  <si>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</si>
  <si>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</si>
  <si>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</si>
  <si>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</si>
  <si>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</si>
  <si>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</si>
  <si>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</si>
  <si>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</si>
  <si>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</si>
  <si>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</si>
  <si>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</si>
  <si>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</si>
  <si>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</si>
  <si>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</si>
  <si>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</si>
  <si>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</si>
  <si>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</si>
  <si>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</si>
  <si>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</si>
  <si>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</si>
  <si>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</si>
  <si>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</si>
  <si>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</si>
  <si>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</si>
  <si>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</si>
  <si>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</si>
  <si>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</si>
  <si>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</si>
  <si>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</si>
  <si>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</si>
  <si>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</si>
  <si>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</si>
  <si>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</si>
  <si>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</si>
  <si>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</si>
  <si>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</si>
  <si>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</si>
  <si>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</si>
  <si>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</si>
  <si>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</si>
  <si>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</si>
  <si>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</si>
  <si>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</si>
  <si>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</si>
  <si>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</si>
  <si>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</si>
  <si>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</si>
  <si>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</si>
  <si>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</si>
  <si>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</si>
  <si>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</si>
  <si>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</si>
  <si>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</si>
  <si>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</si>
  <si>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</si>
  <si>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</si>
  <si>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</si>
  <si>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</si>
  <si>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</si>
  <si>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</si>
  <si>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</si>
  <si>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</si>
  <si>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</si>
  <si>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</si>
  <si>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</si>
  <si>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</si>
  <si>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</si>
  <si>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</si>
  <si>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</si>
  <si>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</si>
  <si>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</si>
  <si>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</si>
  <si>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</si>
  <si>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</si>
  <si>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</si>
  <si>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</si>
  <si>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</si>
  <si>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</si>
  <si>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</si>
  <si>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</si>
  <si>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</si>
  <si>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</si>
  <si>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</si>
  <si>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</si>
  <si>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</si>
  <si>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</si>
  <si>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</si>
  <si>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</si>
  <si>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</si>
  <si>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</si>
  <si>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</si>
  <si>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</si>
  <si>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</si>
  <si>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</si>
  <si>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</si>
  <si>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</si>
  <si>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</si>
  <si>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</si>
  <si>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</si>
  <si>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</si>
  <si>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</si>
  <si>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</si>
  <si>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</si>
  <si>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</si>
  <si>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</si>
  <si>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</si>
  <si>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</si>
  <si>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</si>
  <si>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</si>
  <si>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</si>
  <si>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</si>
  <si>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</si>
  <si>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</si>
  <si>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</si>
  <si>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</si>
  <si>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</si>
  <si>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</si>
  <si>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</si>
  <si>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</si>
  <si>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</si>
  <si>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</si>
  <si>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</si>
  <si>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</si>
  <si>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</si>
  <si>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</si>
  <si>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</si>
  <si>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</si>
  <si>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</si>
  <si>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</si>
  <si>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</si>
  <si>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</si>
  <si>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</si>
  <si>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</si>
  <si>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</si>
  <si>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</si>
  <si>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</si>
  <si>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</si>
  <si>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</si>
  <si>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</si>
  <si>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</si>
  <si>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</si>
  <si>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</si>
  <si>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</si>
  <si>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</si>
  <si>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</si>
  <si>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</si>
  <si>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</si>
  <si>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</si>
  <si>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</si>
  <si>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</si>
  <si>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</si>
  <si>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</si>
  <si>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</si>
  <si>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</si>
  <si>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</si>
  <si>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</si>
  <si>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</si>
  <si>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</si>
  <si>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</si>
  <si>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</si>
  <si>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</si>
  <si>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</si>
  <si>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</si>
  <si>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</si>
  <si>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</si>
  <si>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</si>
  <si>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</si>
  <si>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</si>
  <si>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</si>
  <si>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</si>
  <si>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</si>
  <si>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</si>
  <si>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</si>
  <si>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</si>
  <si>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</si>
  <si>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</si>
  <si>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</si>
  <si>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</si>
  <si>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</si>
  <si>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</si>
  <si>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</si>
  <si>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</si>
  <si>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</si>
  <si>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</si>
  <si>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</si>
  <si>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</si>
  <si>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</si>
  <si>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</si>
  <si>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</si>
  <si>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</si>
  <si>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</si>
  <si>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</si>
  <si>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</si>
  <si>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</si>
  <si>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</si>
  <si>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</si>
  <si>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</si>
  <si>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</si>
  <si>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</si>
  <si>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</si>
  <si>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</si>
  <si>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</si>
  <si>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</si>
  <si>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</si>
  <si>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</si>
  <si>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</si>
  <si>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</si>
  <si>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</si>
  <si>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</si>
  <si>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</si>
  <si>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</si>
  <si>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</si>
  <si>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</si>
  <si>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</si>
  <si>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</si>
  <si>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</si>
  <si>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</si>
  <si>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</si>
  <si>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</si>
  <si>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</si>
  <si>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</si>
  <si>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</si>
  <si>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</si>
  <si>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</si>
  <si>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</si>
  <si>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</si>
  <si>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</si>
  <si>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</si>
  <si>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</si>
  <si>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</si>
  <si>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</si>
  <si>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</si>
  <si>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</si>
  <si>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</si>
  <si>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</si>
  <si>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</si>
  <si>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</si>
  <si>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</si>
  <si>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</si>
  <si>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</si>
  <si>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</si>
  <si>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</si>
  <si>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</si>
  <si>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</si>
  <si>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</si>
  <si>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</si>
  <si>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</si>
  <si>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</si>
  <si>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</si>
  <si>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</si>
  <si>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</si>
  <si>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</si>
  <si>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</si>
  <si>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</si>
  <si>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</si>
  <si>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</si>
  <si>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</si>
  <si>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</si>
  <si>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</si>
  <si>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</si>
  <si>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</si>
  <si>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</si>
  <si>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</si>
  <si>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</si>
  <si>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</si>
  <si>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</si>
  <si>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</si>
  <si>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</si>
  <si>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</si>
  <si>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</si>
  <si>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</si>
  <si>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</si>
  <si>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</si>
  <si>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</si>
  <si>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</si>
  <si>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</si>
  <si>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</si>
  <si>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</si>
  <si>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</si>
  <si>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</si>
  <si>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</si>
  <si>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</si>
  <si>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</si>
  <si>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</si>
  <si>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</si>
  <si>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</si>
  <si>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</si>
  <si>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</si>
  <si>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</si>
  <si>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</si>
  <si>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</si>
  <si>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</si>
  <si>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</si>
  <si>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</si>
  <si>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</si>
  <si>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</si>
  <si>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</si>
  <si>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</si>
  <si>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</si>
  <si>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</si>
  <si>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</si>
  <si>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</si>
  <si>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</si>
  <si>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</si>
  <si>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</si>
  <si>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</si>
  <si>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</si>
  <si>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</si>
  <si>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</si>
  <si>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</si>
  <si>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</si>
  <si>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</si>
  <si>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</si>
  <si>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</si>
  <si>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</si>
  <si>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</si>
  <si>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</si>
  <si>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</si>
  <si>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</si>
  <si>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</si>
  <si>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</si>
  <si>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</si>
  <si>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</si>
  <si>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</si>
  <si>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</si>
  <si>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</si>
  <si>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</si>
  <si>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</si>
  <si>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</si>
  <si>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</si>
  <si>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</si>
  <si>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</si>
  <si>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</si>
  <si>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</si>
  <si>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</si>
  <si>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</si>
  <si>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</si>
  <si>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</si>
  <si>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</si>
  <si>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</si>
  <si>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</si>
  <si>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</si>
  <si>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</si>
  <si>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</si>
  <si>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</si>
  <si>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</si>
  <si>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</si>
  <si>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</si>
  <si>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</si>
  <si>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</si>
  <si>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</si>
  <si>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</si>
  <si>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</si>
  <si>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</si>
  <si>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</si>
  <si>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</si>
  <si>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</si>
  <si>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</si>
  <si>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</si>
  <si>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</si>
  <si>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</si>
  <si>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</si>
  <si>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</si>
  <si>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</si>
  <si>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</si>
  <si>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</si>
  <si>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</si>
  <si>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</si>
  <si>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</si>
  <si>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</si>
  <si>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</si>
  <si>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</si>
  <si>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</si>
  <si>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</si>
  <si>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</si>
  <si>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</si>
  <si>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</si>
  <si>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</si>
  <si>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</si>
  <si>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</si>
  <si>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</si>
  <si>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</si>
  <si>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</si>
  <si>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</si>
  <si>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</si>
  <si>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</si>
  <si>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</si>
  <si>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</si>
  <si>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</si>
  <si>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</si>
  <si>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</si>
  <si>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</si>
  <si>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</si>
  <si>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</si>
  <si>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</si>
  <si>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</si>
  <si>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</si>
  <si>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</si>
  <si>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</si>
  <si>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</si>
  <si>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</si>
  <si>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</si>
  <si>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</si>
  <si>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</si>
  <si>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</si>
  <si>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</si>
  <si>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</si>
  <si>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</si>
  <si>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</si>
  <si>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</si>
  <si>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</si>
  <si>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</si>
  <si>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</si>
  <si>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</si>
  <si>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</si>
  <si>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</si>
  <si>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</si>
  <si>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</si>
  <si>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</si>
  <si>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</si>
  <si>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</si>
  <si>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</si>
  <si>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</si>
  <si>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</si>
  <si>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</si>
  <si>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</si>
  <si>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</si>
  <si>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</si>
  <si>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</si>
  <si>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</si>
  <si>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</si>
  <si>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</si>
  <si>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</si>
  <si>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</si>
  <si>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</si>
  <si>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</si>
  <si>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</si>
  <si>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</si>
  <si>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</si>
  <si>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</si>
  <si>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</si>
  <si>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</si>
  <si>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</si>
  <si>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</si>
  <si>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</si>
  <si>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</si>
  <si>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</si>
  <si>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</si>
  <si>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</si>
  <si>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</si>
  <si>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</si>
  <si>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</si>
  <si>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</si>
  <si>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</si>
  <si>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</si>
  <si>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</si>
  <si>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</si>
  <si>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</si>
  <si>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</si>
  <si>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</si>
  <si>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</si>
  <si>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</si>
  <si>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</si>
  <si>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</si>
  <si>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</si>
  <si>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</si>
  <si>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</si>
  <si>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</si>
  <si>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</si>
  <si>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</si>
  <si>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</si>
  <si>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</si>
  <si>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</si>
  <si>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</si>
  <si>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</si>
  <si>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</si>
  <si>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</si>
  <si>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</si>
  <si>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</si>
  <si>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</si>
  <si>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</si>
  <si>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</si>
  <si>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</si>
  <si>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</si>
  <si>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</si>
  <si>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</si>
  <si>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</si>
  <si>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</si>
  <si>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</si>
  <si>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</si>
  <si>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</si>
  <si>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</si>
  <si>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</si>
  <si>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</si>
  <si>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</si>
  <si>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</si>
  <si>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</si>
  <si>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</si>
  <si>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</si>
  <si>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</si>
  <si>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</si>
  <si>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</si>
  <si>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</si>
  <si>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</si>
  <si>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</si>
  <si>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</si>
  <si>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</si>
  <si>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</si>
  <si>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</si>
  <si>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</si>
  <si>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</si>
  <si>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</si>
  <si>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</si>
  <si>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</si>
  <si>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</si>
  <si>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</si>
  <si>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</si>
  <si>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</si>
  <si>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</si>
  <si>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</si>
  <si>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</si>
  <si>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</si>
  <si>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</si>
  <si>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</si>
  <si>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</si>
  <si>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</si>
  <si>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</si>
  <si>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</si>
  <si>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</si>
  <si>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</si>
  <si>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</si>
  <si>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</si>
  <si>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</si>
  <si>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</si>
  <si>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</si>
  <si>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</si>
  <si>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</si>
  <si>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</si>
  <si>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</si>
  <si>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</si>
  <si>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</si>
  <si>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</si>
  <si>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</si>
  <si>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</si>
  <si>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</si>
  <si>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</si>
  <si>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</si>
  <si>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</si>
  <si>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</si>
  <si>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</si>
  <si>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</si>
  <si>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</si>
  <si>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</si>
  <si>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</si>
  <si>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</si>
  <si>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</si>
  <si>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</si>
  <si>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</si>
  <si>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</si>
  <si>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</si>
  <si>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</si>
  <si>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</si>
  <si>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</si>
  <si>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</si>
  <si>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</si>
  <si>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</si>
  <si>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</si>
  <si>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</si>
  <si>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</si>
  <si>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</si>
  <si>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</si>
  <si>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</si>
  <si>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</si>
  <si>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</si>
  <si>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</si>
  <si>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</si>
  <si>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</si>
  <si>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</si>
  <si>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</si>
  <si>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</si>
  <si>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</si>
  <si>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</si>
  <si>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</si>
  <si>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</si>
  <si>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</si>
  <si>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</si>
  <si>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</si>
  <si>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</si>
  <si>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</si>
  <si>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</si>
  <si>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</si>
  <si>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</si>
  <si>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</si>
  <si>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</si>
  <si>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</si>
  <si>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</si>
  <si>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</si>
  <si>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</si>
  <si>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</si>
  <si>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</si>
  <si>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</si>
  <si>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</si>
  <si>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</si>
  <si>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</si>
  <si>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</si>
  <si>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</si>
  <si>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</si>
  <si>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</si>
  <si>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</si>
  <si>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</si>
  <si>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</si>
  <si>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</si>
  <si>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</si>
  <si>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</si>
  <si>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</si>
  <si>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</si>
  <si>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</si>
  <si>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</si>
  <si>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</si>
  <si>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</si>
  <si>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</si>
  <si>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</si>
  <si>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</si>
  <si>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</si>
  <si>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</si>
  <si>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</si>
  <si>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</si>
  <si>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</si>
  <si>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</si>
  <si>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</si>
  <si>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</si>
  <si>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</si>
  <si>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</si>
  <si>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</si>
  <si>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</si>
  <si>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</si>
  <si>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</si>
  <si>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</si>
  <si>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</si>
  <si>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</si>
  <si>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</si>
  <si>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</si>
  <si>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</si>
  <si>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</si>
  <si>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</si>
  <si>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</si>
  <si>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</si>
  <si>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</si>
  <si>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</si>
  <si>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</si>
  <si>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</si>
  <si>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</si>
  <si>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</si>
  <si>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</si>
  <si>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</si>
  <si>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</si>
  <si>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</si>
  <si>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</si>
  <si>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</si>
  <si>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</si>
  <si>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</si>
  <si>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</si>
  <si>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</si>
  <si>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</si>
  <si>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</si>
  <si>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</si>
  <si>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</si>
  <si>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</si>
  <si>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</si>
  <si>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</si>
  <si>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</si>
  <si>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</si>
  <si>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</si>
  <si>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</si>
  <si>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</si>
  <si>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</si>
  <si>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</si>
  <si>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</si>
  <si>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</si>
  <si>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</si>
  <si>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</si>
  <si>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</si>
  <si>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</si>
  <si>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</si>
  <si>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</si>
  <si>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</si>
  <si>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</si>
  <si>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</si>
  <si>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</si>
  <si>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</si>
  <si>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</si>
  <si>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</si>
  <si>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</si>
  <si>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</si>
  <si>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</si>
  <si>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</si>
  <si>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</si>
  <si>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</si>
  <si>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</si>
  <si>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</si>
  <si>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</si>
  <si>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</si>
  <si>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</si>
  <si>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</si>
  <si>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</si>
  <si>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</si>
  <si>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</si>
  <si>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</si>
  <si>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</si>
  <si>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</si>
  <si>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</si>
  <si>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</si>
  <si>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</si>
  <si>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</si>
  <si>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</si>
  <si>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</si>
  <si>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</si>
  <si>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</si>
  <si>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</si>
  <si>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</si>
  <si>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</si>
  <si>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</si>
  <si>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</si>
  <si>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</si>
  <si>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</si>
  <si>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</si>
  <si>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</si>
  <si>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</si>
  <si>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</si>
  <si>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</si>
  <si>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</si>
  <si>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</si>
  <si>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</si>
  <si>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</si>
  <si>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</si>
  <si>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</si>
  <si>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</si>
  <si>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</si>
  <si>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</si>
  <si>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</si>
  <si>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</si>
  <si>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</si>
  <si>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</si>
  <si>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</si>
  <si>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</si>
  <si>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</si>
  <si>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</si>
  <si>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</si>
  <si>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</si>
  <si>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</si>
  <si>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</si>
  <si>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</si>
  <si>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</si>
  <si>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</si>
  <si>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</si>
  <si>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</si>
  <si>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</si>
  <si>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</si>
  <si>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</si>
  <si>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</si>
  <si>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</si>
  <si>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</si>
  <si>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</si>
  <si>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</si>
  <si>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</si>
  <si>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</si>
  <si>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</si>
  <si>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</si>
  <si>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</si>
  <si>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</si>
  <si>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</si>
  <si>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</si>
  <si>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</si>
  <si>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</si>
  <si>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</si>
  <si>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</si>
  <si>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</si>
  <si>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</si>
  <si>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</si>
  <si>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</si>
  <si>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</si>
  <si>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</si>
  <si>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</si>
  <si>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</si>
  <si>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</si>
  <si>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</si>
  <si>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</si>
  <si>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</si>
  <si>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</si>
  <si>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</si>
  <si>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</si>
  <si>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</si>
  <si>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</si>
  <si>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</si>
  <si>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</si>
  <si>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</si>
  <si>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</si>
  <si>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</si>
  <si>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</si>
  <si>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</si>
  <si>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</si>
  <si>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</si>
  <si>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</si>
  <si>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</si>
  <si>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</si>
  <si>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</si>
  <si>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</si>
  <si>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</si>
  <si>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</si>
  <si>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</si>
  <si>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</si>
  <si>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</si>
  <si>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</si>
  <si>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</si>
  <si>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</si>
  <si>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</si>
  <si>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</si>
  <si>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</si>
  <si>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</si>
  <si>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</si>
  <si>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</si>
  <si>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</si>
  <si>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</si>
  <si>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</si>
  <si>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</si>
  <si>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</si>
  <si>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</si>
  <si>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</si>
  <si>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</si>
  <si>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</si>
  <si>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</si>
  <si>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</si>
  <si>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</si>
  <si>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</si>
  <si>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</si>
  <si>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</si>
  <si>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</si>
  <si>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</si>
  <si>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</si>
  <si>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</si>
  <si>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</si>
  <si>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</si>
  <si>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</si>
  <si>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</si>
  <si>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</si>
  <si>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</si>
  <si>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</si>
  <si>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</si>
  <si>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</si>
  <si>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</si>
  <si>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</si>
  <si>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</si>
  <si>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</si>
  <si>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</si>
  <si>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</si>
  <si>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</si>
  <si>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</si>
  <si>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</si>
  <si>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</si>
  <si>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</si>
  <si>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</si>
  <si>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</si>
  <si>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</si>
  <si>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</si>
  <si>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</si>
  <si>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</si>
  <si>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</si>
  <si>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</si>
  <si>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</si>
  <si>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</si>
  <si>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</si>
  <si>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</si>
  <si>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</si>
  <si>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</si>
  <si>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</si>
  <si>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</si>
  <si>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</si>
  <si>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</si>
  <si>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</si>
  <si>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</si>
  <si>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</si>
  <si>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</si>
  <si>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</si>
  <si>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</si>
  <si>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</si>
  <si>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</si>
  <si>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</si>
  <si>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</si>
  <si>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</si>
  <si>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</si>
  <si>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</si>
  <si>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</si>
  <si>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</si>
  <si>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</si>
  <si>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</si>
  <si>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</si>
  <si>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</si>
  <si>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</si>
  <si>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</si>
  <si>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</si>
  <si>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</si>
  <si>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</si>
  <si>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</si>
  <si>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</si>
  <si>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</si>
  <si>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</si>
  <si>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</si>
  <si>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</si>
  <si>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</si>
  <si>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</si>
  <si>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</si>
  <si>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</si>
  <si>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</si>
  <si>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</si>
  <si>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</si>
  <si>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</si>
  <si>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</si>
  <si>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</si>
  <si>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</si>
  <si>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</si>
  <si>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</si>
  <si>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</si>
  <si>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</si>
  <si>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</si>
  <si>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</si>
  <si>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</si>
  <si>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</si>
  <si>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</si>
  <si>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</si>
  <si>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</si>
  <si>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</si>
  <si>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</si>
  <si>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</si>
  <si>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</si>
  <si>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</si>
  <si>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</si>
  <si>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</si>
  <si>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</si>
  <si>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</si>
  <si>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</si>
  <si>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</si>
  <si>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</si>
  <si>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</si>
  <si>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</si>
  <si>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</si>
  <si>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</si>
  <si>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</si>
  <si>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</si>
  <si>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</si>
  <si>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</si>
  <si>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</si>
  <si>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</si>
  <si>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</si>
  <si>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</si>
  <si>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</si>
  <si>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</si>
  <si>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</si>
  <si>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</si>
  <si>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</si>
  <si>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</si>
  <si>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</si>
  <si>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</si>
  <si>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</si>
  <si>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</si>
  <si>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</si>
  <si>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</si>
  <si>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</si>
  <si>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</si>
  <si>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</si>
  <si>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</si>
  <si>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</si>
  <si>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</si>
  <si>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</si>
  <si>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</si>
  <si>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</si>
  <si>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</si>
  <si>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</si>
  <si>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</si>
  <si>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</si>
  <si>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</si>
  <si>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</si>
  <si>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</si>
  <si>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</si>
  <si>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</si>
  <si>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</si>
  <si>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</si>
  <si>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</si>
  <si>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</si>
  <si>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</si>
  <si>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</si>
  <si>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</si>
  <si>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</si>
  <si>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</si>
  <si>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</si>
  <si>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</si>
  <si>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</si>
  <si>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</si>
  <si>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</si>
  <si>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</si>
  <si>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</si>
  <si>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</si>
  <si>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</si>
  <si>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</si>
  <si>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</si>
  <si>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</si>
  <si>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</si>
  <si>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</si>
  <si>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</si>
  <si>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</si>
  <si>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</si>
  <si>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</si>
  <si>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</si>
  <si>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</si>
  <si>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</si>
  <si>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</si>
  <si>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</si>
  <si>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</si>
  <si>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</si>
  <si>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</si>
  <si>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</si>
  <si>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</si>
  <si>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</si>
  <si>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</si>
  <si>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</si>
  <si>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</si>
  <si>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</si>
  <si>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</si>
  <si>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</si>
  <si>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</si>
  <si>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</si>
  <si>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</si>
  <si>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</si>
  <si>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</si>
  <si>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</si>
  <si>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</si>
  <si>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</si>
  <si>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</si>
  <si>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</si>
  <si>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</si>
  <si>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</si>
  <si>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</si>
  <si>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</si>
  <si>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</si>
  <si>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</si>
  <si>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</si>
  <si>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</si>
  <si>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</si>
  <si>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</si>
  <si>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</si>
  <si>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</si>
  <si>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</si>
  <si>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</si>
  <si>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</si>
  <si>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</si>
  <si>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</si>
  <si>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</si>
  <si>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</si>
  <si>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</si>
  <si>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</si>
  <si>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</si>
  <si>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</si>
  <si>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</si>
  <si>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</si>
  <si>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</si>
  <si>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</si>
  <si>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</si>
  <si>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</si>
  <si>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</si>
  <si>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</si>
  <si>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</si>
  <si>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</si>
  <si>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</si>
  <si>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</si>
  <si>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</si>
  <si>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</si>
  <si>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</si>
  <si>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</si>
  <si>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</si>
  <si>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</si>
  <si>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</si>
  <si>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</si>
  <si>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</si>
  <si>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</si>
  <si>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</si>
  <si>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</si>
  <si>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</si>
  <si>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</si>
  <si>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</si>
  <si>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</si>
  <si>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</si>
  <si>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</si>
  <si>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</si>
  <si>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</si>
  <si>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</si>
  <si>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</si>
  <si>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</si>
  <si>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</si>
  <si>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</si>
  <si>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</si>
  <si>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</si>
  <si>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</si>
  <si>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</si>
  <si>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</si>
  <si>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</si>
  <si>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</si>
  <si>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</si>
  <si>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</si>
  <si>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</si>
  <si>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</si>
  <si>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</si>
  <si>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</si>
  <si>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</si>
  <si>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</si>
  <si>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</si>
  <si>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</si>
  <si>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</si>
  <si>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</si>
  <si>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</si>
  <si>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</si>
  <si>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</si>
  <si>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</si>
  <si>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</si>
  <si>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</si>
  <si>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</si>
  <si>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</si>
  <si>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</si>
  <si>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</si>
  <si>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</si>
  <si>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</si>
  <si>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</si>
  <si>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</si>
  <si>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</si>
  <si>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</si>
  <si>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</si>
  <si>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</si>
  <si>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</si>
  <si>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</si>
  <si>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</si>
  <si>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</si>
  <si>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</si>
  <si>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</si>
  <si>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</si>
  <si>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</si>
  <si>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</si>
  <si>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</si>
  <si>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</si>
  <si>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</si>
  <si>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</si>
  <si>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</si>
  <si>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</si>
  <si>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</si>
  <si>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</si>
  <si>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</si>
  <si>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</si>
  <si>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</si>
  <si>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</si>
  <si>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</si>
  <si>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</si>
  <si>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</si>
  <si>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</si>
  <si>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</si>
  <si>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</si>
  <si>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</si>
  <si>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</si>
  <si>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</si>
  <si>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</si>
  <si>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</si>
  <si>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</si>
  <si>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</si>
  <si>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</si>
  <si>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</si>
  <si>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</si>
  <si>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</si>
  <si>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</si>
  <si>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</si>
  <si>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</si>
  <si>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</si>
  <si>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</si>
  <si>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</si>
  <si>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</si>
  <si>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</si>
  <si>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</si>
  <si>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</si>
  <si>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</si>
  <si>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</si>
  <si>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</si>
  <si>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</si>
  <si>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</si>
  <si>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</si>
  <si>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</si>
  <si>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</si>
  <si>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</si>
  <si>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</si>
  <si>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</si>
  <si>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</si>
  <si>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</si>
  <si>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</si>
  <si>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</si>
  <si>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</si>
  <si>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</si>
  <si>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</si>
  <si>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</si>
  <si>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</si>
  <si>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</si>
  <si>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</si>
  <si>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</si>
  <si>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</si>
  <si>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</si>
  <si>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</si>
  <si>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</si>
  <si>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</si>
  <si>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</si>
  <si>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</si>
  <si>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</si>
  <si>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</si>
  <si>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</si>
  <si>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</si>
  <si>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</si>
  <si>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</si>
  <si>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</si>
  <si>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</si>
  <si>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</si>
  <si>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</si>
  <si>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</si>
  <si>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</si>
  <si>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</si>
  <si>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</si>
  <si>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</si>
  <si>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</si>
  <si>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</si>
  <si>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</si>
  <si>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</si>
  <si>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</si>
  <si>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</si>
  <si>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</si>
  <si>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</si>
  <si>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</si>
  <si>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</si>
  <si>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</si>
  <si>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</si>
  <si>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</si>
  <si>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</si>
  <si>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</si>
  <si>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</si>
  <si>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</si>
  <si>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</si>
  <si>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</si>
  <si>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</si>
  <si>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</si>
  <si>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</si>
  <si>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</si>
  <si>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</si>
  <si>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</si>
  <si>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</si>
  <si>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</si>
  <si>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</si>
  <si>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</si>
  <si>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</si>
  <si>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</si>
  <si>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</si>
  <si>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</si>
  <si>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</si>
  <si>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</si>
  <si>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</si>
  <si>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</si>
  <si>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</si>
  <si>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</si>
  <si>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</si>
  <si>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</si>
  <si>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</si>
  <si>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</si>
  <si>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</si>
  <si>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</si>
  <si>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</si>
  <si>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</si>
  <si>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</si>
  <si>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</si>
  <si>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</si>
  <si>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</si>
  <si>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</si>
  <si>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</si>
  <si>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</si>
  <si>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</si>
  <si>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</si>
  <si>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</si>
  <si>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</si>
  <si>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</si>
  <si>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</si>
  <si>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</si>
  <si>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</si>
  <si>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</si>
  <si>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</si>
  <si>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</si>
  <si>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</si>
  <si>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</si>
  <si>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</si>
  <si>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</si>
  <si>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</si>
  <si>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</si>
  <si>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</si>
  <si>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</si>
  <si>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</si>
  <si>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</si>
  <si>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</si>
  <si>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</si>
  <si>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</si>
  <si>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</si>
  <si>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</si>
  <si>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</si>
  <si>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</si>
  <si>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</si>
  <si>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</si>
  <si>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</si>
  <si>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</si>
  <si>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</si>
  <si>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</si>
  <si>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</si>
  <si>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</si>
  <si>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</si>
  <si>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</si>
  <si>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</si>
  <si>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</si>
  <si>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</si>
  <si>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</si>
  <si>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</si>
  <si>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</si>
  <si>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</si>
  <si>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</si>
  <si>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</si>
  <si>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</si>
  <si>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</si>
  <si>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</si>
  <si>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</si>
  <si>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</si>
  <si>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</si>
  <si>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</si>
  <si>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</si>
  <si>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</si>
  <si>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</si>
  <si>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</si>
  <si>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</si>
  <si>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</si>
  <si>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</si>
  <si>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</si>
  <si>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</si>
  <si>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</si>
  <si>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</si>
  <si>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</si>
  <si>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</si>
  <si>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</si>
  <si>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</si>
  <si>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</si>
  <si>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</si>
  <si>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</si>
  <si>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</si>
  <si>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</si>
  <si>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</si>
  <si>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</si>
  <si>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</si>
  <si>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</si>
  <si>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</si>
  <si>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</si>
  <si>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</si>
  <si>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</si>
  <si>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</si>
  <si>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</si>
  <si>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</si>
  <si>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</si>
  <si>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</si>
  <si>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</si>
  <si>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</si>
  <si>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</si>
  <si>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</si>
  <si>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</si>
  <si>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</si>
  <si>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</si>
  <si>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</si>
  <si>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</si>
  <si>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</si>
  <si>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</si>
  <si>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</si>
  <si>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</si>
  <si>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</si>
  <si>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</si>
  <si>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</si>
  <si>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</si>
  <si>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</si>
  <si>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</si>
  <si>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</si>
  <si>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</si>
  <si>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</si>
  <si>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</si>
  <si>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</si>
  <si>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</si>
  <si>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</si>
  <si>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</si>
  <si>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</si>
  <si>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</si>
  <si>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</si>
  <si>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</si>
  <si>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</si>
  <si>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</si>
  <si>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</si>
  <si>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</si>
  <si>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</si>
  <si>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</si>
  <si>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</si>
  <si>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</si>
  <si>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</si>
  <si>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</si>
  <si>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</si>
  <si>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</si>
  <si>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</si>
  <si>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</si>
  <si>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</si>
  <si>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</si>
  <si>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</si>
  <si>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</si>
  <si>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</si>
  <si>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</si>
  <si>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</si>
  <si>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</si>
  <si>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</si>
  <si>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</si>
  <si>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</si>
  <si>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</si>
  <si>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</si>
  <si>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</si>
  <si>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</si>
  <si>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</si>
  <si>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</si>
  <si>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</si>
  <si>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</si>
  <si>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</si>
  <si>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</si>
  <si>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</si>
  <si>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</si>
  <si>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</si>
  <si>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</si>
  <si>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</si>
  <si>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</si>
  <si>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</si>
  <si>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</si>
  <si>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</si>
  <si>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</si>
  <si>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</si>
  <si>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</si>
  <si>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</si>
  <si>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</si>
  <si>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</si>
  <si>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</si>
  <si>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</si>
  <si>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</si>
  <si>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</si>
  <si>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</si>
  <si>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</si>
  <si>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</si>
  <si>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</si>
  <si>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</si>
  <si>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</si>
  <si>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</si>
  <si>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</si>
  <si>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</si>
  <si>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</si>
  <si>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</si>
  <si>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</si>
  <si>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</si>
  <si>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</si>
  <si>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</si>
  <si>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</si>
  <si>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</si>
  <si>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</si>
  <si>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</si>
  <si>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</si>
  <si>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</si>
  <si>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</si>
  <si>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</si>
  <si>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</si>
  <si>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</si>
  <si>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</si>
  <si>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</si>
  <si>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</si>
  <si>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</si>
  <si>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</si>
  <si>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</si>
  <si>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</si>
  <si>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</si>
  <si>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</si>
  <si>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</si>
  <si>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</si>
  <si>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</si>
  <si>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</si>
  <si>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</si>
  <si>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</si>
  <si>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</si>
  <si>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</si>
  <si>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</si>
  <si>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</si>
  <si>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</si>
  <si>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</si>
  <si>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</si>
  <si>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</si>
  <si>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</si>
  <si>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</si>
  <si>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</si>
  <si>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</si>
  <si>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</si>
  <si>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</si>
  <si>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</si>
  <si>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</si>
  <si>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</si>
  <si>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</si>
  <si>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</si>
  <si>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</si>
  <si>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</si>
  <si>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</si>
  <si>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</si>
  <si>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</si>
  <si>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</si>
  <si>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</si>
  <si>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</si>
  <si>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</si>
  <si>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</si>
  <si>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</si>
  <si>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</si>
  <si>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</si>
  <si>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</si>
  <si>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</si>
  <si>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</si>
  <si>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</si>
  <si>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</si>
  <si>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</si>
  <si>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</si>
  <si>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</si>
  <si>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</si>
  <si>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</si>
  <si>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</si>
  <si>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</si>
  <si>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</si>
  <si>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</si>
  <si>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</si>
  <si>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</si>
  <si>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</si>
  <si>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</si>
  <si>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</si>
  <si>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</si>
  <si>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</si>
  <si>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</si>
  <si>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</si>
  <si>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</si>
  <si>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</si>
  <si>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</si>
  <si>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</si>
  <si>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</si>
  <si>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</si>
  <si>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</si>
  <si>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</si>
  <si>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</si>
  <si>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</si>
  <si>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</si>
  <si>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</si>
  <si>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</si>
  <si>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</si>
  <si>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</si>
  <si>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</si>
  <si>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</si>
  <si>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</si>
  <si>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</si>
  <si>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</si>
  <si>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</si>
  <si>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</si>
  <si>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</si>
  <si>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</si>
  <si>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</si>
  <si>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</si>
  <si>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</si>
  <si>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</si>
  <si>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</si>
  <si>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</si>
  <si>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</si>
  <si>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</si>
  <si>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</si>
  <si>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</si>
  <si>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</si>
  <si>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</si>
  <si>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</si>
  <si>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</si>
  <si>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</si>
  <si>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</si>
  <si>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</si>
  <si>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</si>
  <si>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</si>
  <si>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</si>
  <si>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</si>
  <si>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</si>
  <si>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</si>
  <si>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</si>
  <si>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</si>
  <si>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</si>
  <si>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</si>
  <si>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</si>
  <si>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</si>
  <si>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</si>
  <si>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</si>
  <si>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</si>
  <si>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</si>
  <si>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</si>
  <si>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</si>
  <si>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</si>
  <si>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</si>
  <si>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</si>
  <si>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</si>
  <si>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</si>
  <si>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</si>
  <si>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</si>
  <si>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</si>
  <si>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</si>
  <si>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</si>
  <si>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</si>
  <si>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</si>
  <si>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</si>
  <si>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</si>
  <si>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</si>
  <si>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</si>
  <si>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</si>
  <si>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</si>
  <si>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</si>
  <si>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</si>
  <si>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</si>
  <si>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</si>
  <si>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</si>
  <si>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</si>
  <si>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</si>
  <si>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</si>
  <si>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</si>
  <si>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</si>
  <si>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</si>
  <si>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</si>
  <si>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</si>
  <si>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</si>
  <si>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</si>
  <si>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</si>
  <si>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</si>
  <si>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</si>
  <si>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</si>
  <si>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</si>
  <si>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</si>
  <si>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</si>
  <si>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</si>
  <si>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</si>
  <si>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</si>
  <si>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</si>
  <si>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</si>
  <si>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</si>
  <si>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</si>
  <si>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</si>
  <si>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</si>
  <si>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</si>
  <si>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</si>
  <si>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</si>
  <si>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</si>
  <si>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</si>
  <si>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</si>
  <si>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</si>
  <si>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</si>
  <si>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</si>
  <si>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</si>
  <si>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</si>
  <si>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</si>
  <si>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</si>
  <si>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</si>
  <si>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</si>
  <si>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</si>
  <si>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</si>
  <si>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</si>
  <si>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</si>
  <si>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</si>
  <si>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</si>
  <si>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</si>
  <si>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</si>
  <si>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</si>
  <si>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</si>
  <si>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</si>
  <si>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</si>
  <si>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</si>
  <si>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</si>
  <si>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</si>
  <si>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</si>
  <si>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</si>
  <si>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</si>
  <si>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</si>
  <si>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</si>
  <si>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</si>
  <si>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</si>
  <si>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</si>
  <si>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</si>
  <si>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</si>
  <si>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</si>
  <si>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</si>
  <si>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</si>
  <si>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</si>
  <si>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</si>
  <si>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</si>
  <si>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</si>
  <si>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</si>
  <si>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</si>
  <si>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</si>
  <si>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</si>
  <si>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</si>
  <si>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</si>
  <si>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</si>
  <si>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</si>
  <si>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</si>
  <si>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</si>
  <si>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</si>
  <si>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</si>
  <si>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</si>
  <si>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</si>
  <si>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</si>
  <si>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</si>
  <si>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</si>
  <si>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</si>
  <si>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</si>
  <si>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</si>
  <si>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</si>
  <si>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</si>
  <si>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</si>
  <si>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</si>
  <si>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</si>
  <si>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</si>
  <si>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</si>
  <si>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</si>
  <si>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</si>
  <si>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</si>
  <si>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</si>
  <si>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</si>
  <si>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</si>
  <si>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</si>
  <si>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</si>
  <si>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</si>
  <si>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</si>
  <si>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</si>
  <si>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</si>
  <si>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</si>
  <si>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</si>
  <si>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</si>
  <si>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</si>
  <si>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</si>
  <si>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</si>
  <si>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</si>
  <si>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</si>
  <si>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</si>
  <si>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</si>
  <si>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</si>
  <si>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</si>
  <si>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</si>
  <si>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</si>
  <si>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</si>
  <si>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</si>
  <si>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</si>
  <si>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</si>
  <si>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</si>
  <si>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</si>
  <si>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</si>
  <si>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</si>
  <si>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</si>
  <si>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</si>
  <si>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</si>
  <si>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</si>
  <si>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</si>
  <si>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</si>
  <si>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</si>
  <si>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</si>
  <si>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</si>
  <si>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</si>
  <si>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</si>
  <si>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</si>
  <si>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</si>
  <si>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</si>
  <si>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</si>
  <si>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</si>
  <si>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</si>
  <si>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</si>
  <si>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</si>
  <si>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</si>
  <si>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</si>
  <si>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</si>
  <si>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</si>
  <si>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</si>
  <si>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</si>
  <si>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</si>
  <si>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</si>
  <si>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</si>
  <si>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</si>
  <si>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</si>
  <si>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</si>
  <si>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</si>
  <si>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</si>
  <si>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</si>
  <si>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</si>
  <si>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</si>
  <si>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</si>
  <si>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</si>
  <si>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</si>
  <si>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</si>
  <si>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</si>
  <si>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</si>
  <si>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</si>
  <si>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</si>
  <si>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</si>
  <si>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</si>
  <si>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</si>
  <si>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</si>
  <si>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</si>
  <si>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</si>
  <si>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</si>
  <si>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</si>
  <si>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</si>
  <si>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</si>
  <si>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</si>
  <si>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</si>
  <si>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</si>
  <si>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</si>
  <si>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</si>
  <si>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</si>
  <si>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</si>
  <si>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</si>
  <si>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</si>
  <si>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</si>
  <si>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</si>
  <si>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</si>
  <si>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</si>
  <si>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</si>
  <si>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</si>
  <si>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</si>
  <si>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</si>
  <si>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</si>
  <si>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</si>
  <si>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</si>
  <si>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</si>
  <si>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</si>
  <si>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</si>
  <si>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</si>
  <si>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</si>
  <si>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</si>
  <si>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</si>
  <si>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</si>
  <si>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</si>
  <si>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</si>
  <si>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</si>
  <si>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</si>
  <si>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</si>
  <si>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</si>
  <si>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</si>
  <si>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</si>
  <si>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</si>
  <si>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</si>
  <si>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</si>
  <si>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</si>
  <si>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</si>
  <si>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</si>
  <si>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</si>
  <si>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</si>
  <si>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</si>
  <si>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</si>
  <si>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</si>
  <si>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</si>
  <si>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</si>
  <si>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</si>
  <si>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</si>
  <si>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</si>
  <si>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</si>
  <si>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</si>
  <si>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</si>
  <si>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</si>
  <si>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</si>
  <si>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</si>
  <si>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</si>
  <si>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</si>
  <si>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</si>
  <si>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</si>
  <si>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</si>
  <si>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</si>
  <si>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</si>
  <si>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</si>
  <si>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</si>
  <si>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</si>
  <si>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</si>
  <si>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</si>
  <si>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</si>
  <si>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</si>
  <si>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</si>
  <si>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</si>
  <si>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</si>
  <si>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</si>
  <si>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</si>
  <si>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</si>
  <si>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</si>
  <si>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</si>
  <si>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</si>
  <si>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</si>
  <si>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</si>
  <si>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</si>
  <si>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</si>
  <si>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</si>
  <si>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</si>
  <si>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</si>
  <si>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</si>
  <si>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</si>
  <si>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</si>
  <si>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</si>
  <si>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</si>
  <si>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</si>
  <si>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</si>
  <si>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</si>
  <si>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</si>
  <si>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</si>
  <si>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</si>
  <si>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</si>
  <si>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</si>
  <si>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</si>
  <si>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</si>
  <si>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</si>
  <si>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</si>
  <si>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</si>
  <si>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</si>
  <si>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</si>
  <si>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</si>
  <si>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</si>
  <si>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</si>
  <si>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</si>
  <si>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</si>
  <si>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</si>
  <si>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</si>
  <si>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</si>
  <si>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</si>
  <si>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</si>
  <si>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</si>
  <si>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</si>
  <si>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</si>
  <si>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</si>
  <si>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</si>
  <si>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</si>
  <si>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</si>
  <si>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</si>
  <si>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</si>
  <si>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</si>
  <si>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</si>
  <si>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</si>
  <si>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</si>
  <si>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</si>
  <si>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</si>
  <si>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</si>
  <si>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</si>
  <si>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</si>
  <si>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</si>
  <si>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</si>
  <si>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</si>
  <si>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</si>
  <si>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</si>
  <si>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</si>
  <si>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</si>
  <si>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</si>
  <si>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</si>
  <si>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</si>
  <si>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</si>
  <si>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</si>
  <si>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</si>
  <si>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</si>
  <si>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</si>
  <si>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</si>
  <si>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</si>
  <si>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</si>
  <si>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</si>
  <si>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</si>
  <si>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</si>
  <si>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</si>
  <si>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</si>
  <si>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</si>
  <si>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</si>
  <si>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</si>
  <si>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</si>
  <si>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</si>
  <si>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</si>
  <si>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</si>
  <si>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</si>
  <si>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</si>
  <si>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</si>
  <si>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</si>
  <si>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</si>
  <si>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</si>
  <si>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</si>
  <si>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</si>
  <si>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</si>
  <si>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</si>
  <si>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</si>
  <si>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</si>
  <si>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</si>
  <si>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</si>
  <si>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</si>
  <si>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</si>
  <si>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</si>
  <si>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</si>
  <si>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</si>
  <si>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</si>
  <si>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</si>
  <si>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</si>
  <si>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</si>
  <si>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</si>
  <si>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</si>
  <si>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</si>
  <si>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</si>
  <si>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</si>
  <si>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</si>
  <si>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</si>
  <si>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</si>
  <si>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</si>
  <si>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</si>
  <si>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</si>
  <si>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</si>
  <si>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</si>
  <si>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</si>
  <si>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</si>
  <si>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</si>
  <si>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</si>
  <si>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</si>
  <si>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</si>
  <si>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</si>
  <si>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</si>
  <si>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</si>
  <si>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</si>
  <si>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</si>
  <si>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</si>
  <si>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</si>
  <si>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</si>
  <si>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</si>
  <si>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</si>
  <si>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</si>
  <si>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</si>
  <si>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</si>
  <si>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</si>
  <si>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</si>
  <si>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</si>
  <si>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</si>
  <si>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</si>
  <si>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</si>
  <si>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</si>
  <si>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</si>
  <si>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</si>
  <si>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</si>
  <si>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</si>
  <si>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</si>
  <si>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</si>
  <si>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</si>
  <si>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</si>
  <si>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</si>
  <si>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</si>
  <si>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</si>
  <si>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</si>
  <si>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</si>
  <si>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</si>
  <si>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</si>
  <si>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</si>
  <si>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</si>
  <si>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</si>
  <si>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</si>
  <si>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</si>
  <si>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</si>
  <si>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</si>
  <si>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</si>
  <si>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</si>
  <si>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</si>
  <si>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</si>
  <si>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</si>
  <si>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</si>
  <si>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</si>
  <si>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</si>
  <si>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</si>
  <si>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</si>
  <si>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</si>
  <si>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</si>
  <si>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</si>
  <si>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</si>
  <si>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</si>
  <si>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</si>
  <si>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</si>
  <si>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</si>
  <si>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</si>
  <si>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</si>
  <si>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</si>
  <si>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</si>
  <si>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</si>
  <si>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</si>
  <si>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</si>
  <si>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</si>
  <si>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</si>
  <si>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</si>
  <si>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</si>
  <si>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</si>
  <si>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</si>
  <si>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</si>
  <si>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</si>
  <si>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</si>
  <si>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</si>
  <si>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</si>
  <si>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</si>
  <si>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</si>
  <si>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</si>
  <si>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</si>
  <si>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</si>
  <si>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</si>
  <si>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</si>
  <si>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</si>
  <si>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</si>
  <si>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</si>
  <si>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</si>
  <si>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</si>
  <si>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</si>
  <si>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</si>
  <si>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</si>
  <si>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</si>
  <si>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</si>
  <si>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</si>
  <si>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</si>
  <si>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</si>
  <si>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</si>
  <si>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</si>
  <si>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</si>
  <si>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</si>
  <si>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</si>
  <si>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</si>
  <si>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</si>
  <si>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</si>
  <si>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</si>
  <si>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</si>
  <si>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</si>
  <si>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</si>
  <si>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</si>
  <si>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</si>
  <si>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</si>
  <si>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</si>
  <si>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</si>
  <si>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</si>
  <si>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</si>
  <si>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</si>
  <si>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</si>
  <si>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</si>
  <si>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</si>
  <si>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</si>
  <si>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</si>
  <si>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</si>
  <si>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</si>
  <si>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</si>
  <si>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</si>
  <si>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</si>
  <si>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</si>
  <si>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</si>
  <si>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</si>
  <si>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</si>
  <si>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</si>
  <si>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</si>
  <si>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</si>
  <si>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</si>
  <si>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</si>
  <si>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</si>
  <si>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</si>
  <si>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</si>
  <si>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</si>
  <si>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</si>
  <si>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</si>
  <si>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</si>
  <si>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</si>
  <si>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</si>
  <si>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</si>
  <si>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</si>
  <si>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</si>
  <si>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</si>
  <si>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</si>
  <si>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</si>
  <si>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</si>
  <si>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</si>
  <si>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</si>
  <si>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</si>
  <si>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</si>
  <si>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</si>
  <si>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</si>
  <si>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</si>
  <si>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</si>
  <si>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</si>
  <si>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</si>
  <si>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</si>
  <si>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</si>
  <si>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</si>
  <si>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</si>
  <si>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</si>
  <si>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</si>
  <si>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</si>
  <si>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</si>
  <si>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</si>
  <si>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</si>
  <si>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</si>
  <si>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</si>
  <si>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</si>
  <si>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</si>
  <si>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</si>
  <si>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</si>
  <si>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</si>
  <si>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</si>
  <si>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</si>
  <si>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</si>
  <si>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</si>
  <si>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</si>
  <si>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</si>
  <si>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</si>
  <si>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</si>
  <si>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</si>
  <si>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</si>
  <si>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</si>
  <si>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</si>
  <si>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</si>
  <si>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</si>
  <si>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</si>
  <si>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</si>
  <si>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</si>
  <si>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</si>
  <si>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</si>
  <si>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</si>
  <si>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</si>
  <si>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</si>
  <si>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</si>
  <si>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</si>
  <si>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</si>
  <si>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</si>
  <si>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</si>
  <si>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</si>
  <si>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</si>
  <si>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</si>
  <si>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</si>
  <si>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</si>
  <si>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</si>
  <si>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</si>
  <si>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</si>
  <si>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</si>
  <si>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</si>
  <si>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</si>
  <si>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</si>
  <si>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</si>
  <si>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</si>
  <si>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</si>
  <si>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</si>
  <si>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</si>
  <si>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</si>
  <si>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</si>
  <si>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</si>
  <si>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</si>
  <si>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</si>
  <si>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</si>
  <si>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</si>
  <si>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</si>
  <si>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</si>
  <si>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</si>
  <si>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</si>
  <si>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</si>
  <si>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</si>
  <si>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</si>
  <si>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</si>
  <si>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</si>
  <si>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</si>
  <si>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</si>
  <si>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</si>
  <si>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</si>
  <si>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</si>
  <si>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</si>
  <si>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</si>
  <si>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</si>
  <si>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</si>
  <si>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</si>
  <si>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</si>
  <si>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</si>
  <si>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</si>
  <si>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</si>
  <si>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</si>
  <si>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</si>
  <si>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</si>
  <si>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</si>
  <si>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</si>
  <si>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</si>
  <si>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</si>
  <si>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</si>
  <si>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</si>
  <si>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</si>
  <si>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</si>
  <si>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</si>
  <si>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</si>
  <si>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</si>
  <si>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</si>
  <si>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</si>
  <si>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</si>
  <si>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</si>
  <si>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</si>
  <si>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</si>
  <si>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</si>
  <si>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</si>
  <si>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</si>
  <si>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</si>
  <si>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</si>
  <si>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</si>
  <si>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</si>
  <si>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</si>
  <si>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</si>
  <si>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</si>
  <si>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</si>
  <si>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</si>
  <si>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</si>
  <si>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</si>
  <si>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</si>
  <si>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</si>
  <si>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</si>
  <si>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</si>
  <si>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</si>
  <si>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</si>
  <si>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</si>
  <si>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</si>
  <si>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</si>
  <si>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</si>
  <si>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</si>
  <si>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</si>
  <si>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</si>
  <si>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</si>
  <si>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</si>
  <si>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</si>
  <si>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</si>
  <si>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</si>
  <si>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</si>
  <si>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</si>
  <si>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</si>
  <si>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</si>
  <si>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</si>
  <si>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</si>
  <si>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</si>
  <si>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</si>
  <si>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</si>
  <si>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</si>
  <si>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</si>
  <si>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</si>
  <si>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</si>
  <si>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</si>
  <si>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</si>
  <si>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</si>
  <si>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</si>
  <si>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</si>
  <si>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</si>
  <si>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</si>
  <si>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</si>
  <si>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</si>
  <si>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</si>
  <si>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</si>
  <si>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</si>
  <si>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</si>
  <si>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</si>
  <si>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</si>
  <si>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</si>
  <si>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</si>
  <si>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</si>
  <si>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</si>
  <si>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</si>
  <si>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</si>
  <si>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</si>
  <si>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</si>
  <si>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</si>
  <si>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</si>
  <si>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</si>
  <si>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</si>
  <si>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</si>
  <si>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</si>
  <si>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</si>
  <si>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</si>
  <si>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</si>
  <si>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</si>
  <si>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</si>
  <si>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</si>
  <si>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</si>
  <si>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</si>
  <si>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</si>
  <si>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</si>
  <si>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</si>
  <si>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</si>
  <si>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</si>
  <si>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</si>
  <si>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</si>
  <si>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</si>
  <si>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</si>
  <si>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</si>
  <si>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</si>
  <si>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</si>
  <si>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</si>
  <si>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</si>
  <si>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</si>
  <si>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</si>
  <si>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</si>
  <si>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</si>
  <si>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</si>
  <si>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</si>
  <si>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</si>
  <si>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</si>
  <si>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</si>
  <si>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</si>
  <si>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</si>
  <si>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</si>
  <si>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</si>
  <si>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</si>
  <si>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</si>
  <si>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</si>
  <si>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</si>
  <si>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</si>
  <si>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</si>
  <si>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</si>
  <si>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</si>
  <si>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</si>
  <si>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</si>
  <si>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</si>
  <si>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</si>
  <si>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</si>
  <si>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</si>
  <si>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</si>
  <si>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</si>
  <si>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</si>
  <si>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</si>
  <si>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</si>
  <si>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</si>
  <si>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</si>
  <si>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</si>
  <si>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</si>
  <si>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</si>
  <si>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</si>
  <si>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</si>
  <si>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</si>
  <si>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</si>
  <si>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</si>
  <si>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</si>
  <si>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</si>
  <si>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</si>
  <si>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</si>
  <si>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</si>
  <si>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</si>
  <si>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</si>
  <si>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</si>
  <si>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</si>
  <si>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</si>
  <si>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</si>
  <si>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</si>
  <si>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</si>
  <si>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</si>
  <si>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</si>
  <si>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</si>
  <si>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</si>
  <si>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</si>
  <si>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</si>
  <si>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</si>
  <si>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</si>
  <si>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</si>
  <si>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</si>
  <si>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</si>
  <si>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</si>
  <si>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</si>
  <si>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</si>
  <si>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</si>
  <si>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</si>
  <si>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</si>
  <si>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</si>
  <si>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</si>
  <si>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</si>
  <si>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</si>
  <si>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</si>
  <si>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</si>
  <si>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</si>
  <si>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</si>
  <si>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</si>
  <si>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</si>
  <si>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</si>
  <si>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</si>
  <si>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</si>
  <si>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</si>
  <si>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</si>
  <si>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</si>
  <si>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</si>
  <si>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</si>
  <si>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</si>
  <si>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</si>
  <si>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</si>
  <si>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</si>
  <si>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</si>
  <si>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</si>
  <si>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</si>
  <si>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</si>
  <si>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</si>
  <si>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</si>
  <si>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</si>
  <si>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</si>
  <si>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</si>
  <si>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</si>
  <si>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</si>
  <si>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</si>
  <si>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</si>
  <si>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</si>
  <si>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</si>
  <si>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</si>
  <si>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</si>
  <si>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</si>
  <si>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</si>
  <si>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</si>
  <si>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</si>
  <si>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</si>
  <si>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</si>
  <si>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</si>
  <si>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</si>
  <si>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</si>
  <si>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</si>
  <si>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</si>
  <si>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</si>
  <si>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</si>
  <si>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</si>
  <si>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</si>
  <si>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</si>
  <si>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</si>
  <si>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</si>
  <si>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</si>
  <si>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</si>
  <si>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</si>
  <si>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</si>
  <si>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</si>
  <si>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</si>
  <si>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</si>
  <si>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</si>
  <si>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</si>
  <si>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</si>
  <si>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</si>
  <si>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</si>
  <si>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</si>
  <si>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</si>
  <si>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</si>
  <si>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</si>
  <si>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</si>
  <si>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</si>
  <si>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</si>
  <si>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</si>
  <si>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</si>
  <si>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</si>
  <si>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</si>
  <si>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</si>
  <si>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</si>
  <si>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</si>
  <si>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</si>
  <si>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</si>
  <si>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</si>
  <si>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</si>
  <si>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</si>
  <si>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</si>
  <si>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</si>
  <si>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</si>
  <si>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</si>
  <si>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</si>
  <si>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</si>
  <si>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</si>
  <si>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</si>
  <si>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</si>
  <si>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</si>
  <si>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</si>
  <si>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</si>
  <si>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</si>
  <si>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</si>
  <si>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</si>
  <si>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</si>
  <si>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</si>
  <si>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</si>
  <si>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</si>
  <si>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</si>
  <si>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</si>
  <si>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</si>
  <si>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</si>
  <si>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</si>
  <si>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</si>
  <si>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</si>
  <si>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</si>
  <si>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</si>
  <si>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</si>
  <si>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</si>
  <si>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</si>
  <si>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</si>
  <si>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</si>
  <si>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</si>
  <si>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</si>
  <si>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</si>
  <si>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</si>
  <si>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</si>
  <si>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</si>
  <si>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</si>
  <si>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</si>
  <si>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</si>
  <si>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</si>
  <si>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</si>
  <si>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</si>
  <si>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</si>
  <si>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</si>
  <si>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</si>
  <si>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</si>
  <si>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</si>
  <si>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</si>
  <si>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</si>
  <si>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</si>
  <si>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</si>
  <si>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</si>
  <si>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</si>
  <si>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</si>
  <si>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</si>
  <si>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</si>
  <si>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</si>
  <si>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</si>
  <si>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</si>
  <si>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</si>
  <si>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</si>
  <si>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</si>
  <si>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</si>
  <si>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</si>
  <si>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</si>
  <si>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</si>
  <si>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</si>
  <si>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</si>
  <si>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</si>
  <si>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</si>
  <si>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</si>
  <si>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</si>
  <si>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</si>
  <si>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</si>
  <si>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</si>
  <si>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</si>
  <si>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</si>
  <si>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</si>
  <si>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</si>
  <si>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</si>
  <si>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</si>
  <si>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</si>
  <si>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</si>
  <si>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</si>
  <si>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</si>
  <si>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</si>
  <si>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</si>
  <si>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</si>
  <si>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</si>
  <si>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</si>
  <si>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</si>
  <si>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</si>
  <si>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</si>
  <si>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</si>
  <si>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</si>
  <si>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</si>
  <si>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</si>
  <si>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</si>
  <si>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</si>
  <si>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</si>
  <si>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</si>
  <si>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</si>
  <si>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</si>
  <si>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</si>
  <si>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</si>
  <si>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</si>
  <si>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</si>
  <si>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</si>
  <si>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</si>
  <si>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</si>
  <si>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</si>
  <si>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</si>
  <si>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</si>
  <si>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</si>
  <si>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</si>
  <si>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</si>
  <si>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</si>
  <si>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</si>
  <si>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</si>
  <si>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</si>
  <si>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</si>
  <si>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</si>
  <si>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</si>
  <si>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</si>
  <si>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</si>
  <si>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</si>
  <si>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</si>
  <si>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</si>
  <si>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</si>
  <si>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</si>
  <si>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</si>
  <si>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</si>
  <si>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</si>
  <si>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</si>
  <si>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</si>
  <si>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</si>
  <si>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</si>
  <si>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</si>
  <si>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</si>
  <si>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</si>
  <si>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</si>
  <si>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</si>
  <si>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</si>
  <si>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</si>
  <si>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</si>
  <si>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</si>
  <si>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</si>
  <si>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</si>
  <si>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</si>
  <si>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</si>
  <si>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</si>
  <si>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</si>
  <si>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</si>
  <si>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</si>
  <si>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</si>
  <si>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</si>
  <si>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</si>
  <si>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</si>
  <si>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</si>
  <si>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</si>
  <si>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</si>
  <si>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</si>
  <si>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</si>
  <si>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</si>
  <si>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</si>
  <si>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</si>
  <si>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</si>
  <si>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</si>
  <si>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</si>
  <si>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</si>
  <si>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</si>
  <si>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</si>
  <si>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</si>
  <si>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</si>
  <si>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</si>
  <si>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</si>
  <si>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</si>
  <si>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</si>
  <si>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</si>
  <si>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</si>
  <si>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</si>
  <si>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</si>
  <si>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</si>
  <si>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</si>
  <si>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</si>
  <si>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</si>
  <si>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</si>
  <si>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</si>
  <si>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</si>
  <si>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</si>
  <si>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</si>
  <si>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</si>
  <si>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</si>
  <si>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</si>
  <si>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</si>
  <si>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</si>
  <si>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</si>
  <si>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</si>
  <si>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</si>
  <si>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</si>
  <si>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</si>
  <si>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</si>
  <si>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</si>
  <si>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</si>
  <si>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</si>
  <si>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</si>
  <si>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</si>
  <si>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</si>
  <si>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</si>
  <si>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</si>
  <si>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</si>
  <si>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</si>
  <si>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</si>
  <si>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</si>
  <si>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</si>
  <si>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</si>
  <si>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</si>
  <si>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</si>
  <si>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</si>
  <si>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</si>
  <si>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</si>
  <si>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</si>
  <si>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</si>
  <si>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</si>
  <si>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</si>
  <si>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</si>
  <si>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</si>
  <si>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</si>
  <si>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</si>
  <si>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</si>
  <si>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</si>
  <si>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</si>
  <si>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</si>
  <si>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</si>
  <si>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</si>
  <si>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</si>
  <si>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</si>
  <si>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</si>
  <si>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</si>
  <si>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</si>
  <si>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</si>
  <si>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</si>
  <si>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</si>
  <si>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</si>
  <si>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</si>
  <si>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</si>
  <si>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</si>
  <si>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</si>
  <si>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</si>
  <si>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</si>
  <si>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</si>
  <si>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</si>
  <si>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</si>
  <si>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</si>
  <si>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</si>
  <si>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</si>
  <si>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</si>
  <si>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</si>
  <si>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</si>
  <si>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</si>
  <si>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</si>
  <si>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</si>
  <si>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</si>
  <si>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</si>
  <si>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</si>
  <si>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</si>
  <si>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</si>
  <si>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</si>
  <si>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</si>
  <si>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</si>
  <si>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</si>
  <si>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</si>
  <si>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</si>
  <si>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</si>
  <si>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</si>
  <si>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</si>
  <si>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</si>
  <si>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</si>
  <si>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</si>
  <si>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</si>
  <si>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</si>
  <si>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</si>
  <si>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</si>
  <si>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</si>
  <si>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</si>
  <si>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</si>
  <si>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</si>
  <si>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</si>
  <si>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</si>
  <si>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</si>
  <si>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</si>
  <si>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</si>
  <si>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</si>
  <si>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</si>
  <si>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</si>
  <si>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</si>
  <si>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</si>
  <si>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</si>
  <si>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</si>
  <si>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</si>
  <si>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</si>
  <si>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</si>
  <si>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</si>
  <si>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</si>
  <si>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</si>
  <si>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</si>
  <si>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</si>
  <si>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</si>
  <si>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</si>
  <si>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</si>
  <si>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</si>
  <si>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</si>
  <si>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</si>
  <si>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</si>
  <si>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</si>
  <si>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</si>
  <si>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</si>
  <si>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</si>
  <si>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</si>
  <si>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</si>
  <si>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</si>
  <si>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</si>
  <si>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</si>
  <si>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</si>
  <si>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</si>
  <si>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</si>
  <si>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</si>
  <si>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</si>
  <si>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</si>
  <si>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</si>
  <si>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</si>
  <si>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</si>
  <si>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</si>
  <si>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</si>
  <si>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</si>
  <si>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</si>
  <si>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</si>
  <si>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</si>
  <si>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</si>
  <si>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</si>
  <si>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</si>
  <si>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</si>
  <si>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</si>
  <si>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</si>
  <si>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</si>
  <si>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</si>
  <si>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</si>
  <si>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</si>
  <si>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</si>
  <si>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</si>
  <si>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</si>
  <si>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</si>
  <si>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</si>
  <si>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</si>
  <si>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</si>
  <si>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</si>
  <si>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</si>
  <si>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</si>
  <si>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</si>
  <si>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</si>
  <si>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</si>
  <si>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</si>
  <si>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</si>
  <si>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</si>
  <si>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</si>
  <si>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</si>
  <si>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</si>
  <si>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</si>
  <si>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</si>
  <si>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</si>
  <si>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</si>
  <si>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</si>
  <si>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</si>
  <si>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</si>
  <si>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</si>
  <si>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</si>
  <si>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</si>
  <si>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</si>
  <si>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</si>
  <si>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</si>
  <si>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</si>
  <si>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</si>
  <si>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</si>
  <si>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</si>
  <si>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</si>
  <si>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</si>
  <si>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</si>
  <si>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</si>
  <si>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</si>
  <si>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</si>
  <si>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</si>
  <si>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</si>
  <si>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</si>
  <si>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</si>
  <si>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</si>
  <si>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</si>
  <si>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</si>
  <si>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</si>
  <si>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</si>
  <si>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</si>
  <si>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</si>
  <si>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</si>
  <si>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</si>
  <si>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</si>
  <si>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</si>
  <si>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</si>
  <si>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</si>
  <si>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</si>
  <si>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</si>
  <si>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</si>
  <si>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</si>
  <si>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</si>
  <si>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</si>
  <si>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</si>
  <si>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</si>
  <si>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</si>
  <si>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</si>
  <si>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</si>
  <si>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</si>
  <si>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</si>
  <si>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</si>
  <si>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</si>
  <si>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</si>
  <si>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</si>
  <si>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</si>
  <si>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</si>
  <si>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</si>
  <si>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</si>
  <si>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</si>
  <si>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</si>
  <si>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</si>
  <si>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</si>
  <si>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</si>
  <si>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</si>
  <si>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</si>
  <si>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</si>
  <si>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</si>
  <si>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</si>
  <si>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</si>
  <si>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</si>
  <si>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</si>
  <si>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</si>
  <si>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</si>
  <si>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</si>
  <si>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</si>
  <si>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</si>
  <si>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</si>
  <si>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</si>
  <si>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</si>
  <si>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</si>
  <si>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</si>
  <si>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</si>
  <si>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</si>
  <si>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</si>
  <si>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</si>
  <si>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</si>
  <si>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</si>
  <si>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</si>
  <si>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</si>
  <si>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</si>
  <si>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</si>
  <si>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</si>
  <si>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</si>
  <si>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</si>
  <si>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</si>
  <si>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</si>
  <si>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</si>
  <si>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</si>
  <si>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</si>
  <si>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</si>
  <si>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</si>
  <si>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</si>
  <si>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</si>
  <si>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</si>
  <si>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</si>
  <si>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</si>
  <si>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</si>
  <si>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</si>
  <si>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</si>
  <si>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</si>
  <si>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</si>
  <si>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</si>
  <si>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</si>
  <si>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</si>
  <si>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</si>
  <si>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</si>
  <si>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</si>
  <si>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</si>
  <si>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</si>
  <si>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</si>
  <si>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</si>
  <si>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</si>
  <si>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</si>
  <si>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</si>
  <si>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</si>
  <si>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</si>
  <si>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</si>
  <si>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</si>
  <si>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</si>
  <si>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</si>
  <si>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</si>
  <si>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</si>
  <si>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</si>
  <si>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</si>
  <si>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</si>
  <si>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</si>
  <si>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</si>
  <si>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</si>
  <si>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</si>
  <si>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</si>
  <si>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</si>
  <si>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</si>
  <si>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</si>
  <si>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</si>
  <si>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</si>
  <si>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</si>
  <si>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</si>
  <si>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</si>
  <si>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</si>
  <si>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</si>
  <si>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</si>
  <si>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</si>
  <si>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</si>
  <si>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</si>
  <si>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</si>
  <si>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</si>
  <si>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</si>
  <si>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</si>
  <si>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</si>
  <si>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</si>
  <si>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</si>
  <si>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</si>
  <si>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</si>
  <si>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</si>
  <si>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</si>
  <si>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</si>
  <si>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</si>
  <si>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</si>
  <si>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</si>
  <si>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</si>
  <si>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</si>
  <si>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</si>
  <si>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</si>
  <si>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</si>
  <si>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</si>
  <si>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</si>
  <si>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</si>
  <si>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</si>
  <si>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</si>
  <si>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</si>
  <si>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</si>
  <si>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</si>
  <si>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</si>
  <si>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</si>
  <si>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</si>
  <si>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</si>
  <si>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</si>
  <si>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</si>
  <si>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</si>
  <si>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</si>
  <si>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</si>
  <si>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</si>
  <si>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</si>
  <si>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</si>
  <si>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</si>
  <si>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</si>
  <si>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</si>
  <si>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</si>
  <si>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</si>
  <si>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</si>
  <si>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</si>
  <si>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</si>
  <si>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</si>
  <si>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</si>
  <si>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</si>
  <si>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</si>
  <si>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</si>
  <si>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</si>
  <si>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</si>
  <si>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</si>
  <si>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</si>
  <si>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</si>
  <si>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</si>
  <si>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</si>
  <si>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</si>
  <si>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</si>
  <si>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</si>
  <si>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</si>
  <si>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</si>
  <si>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</si>
  <si>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</si>
  <si>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</si>
  <si>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</si>
  <si>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</si>
  <si>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</si>
  <si>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</si>
  <si>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</si>
  <si>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</si>
  <si>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</si>
  <si>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</si>
  <si>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</si>
  <si>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</si>
  <si>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</si>
  <si>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</si>
  <si>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</si>
  <si>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</si>
  <si>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</si>
  <si>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</si>
  <si>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</si>
  <si>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</si>
  <si>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</si>
  <si>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</si>
  <si>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</si>
  <si>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</si>
  <si>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</si>
  <si>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</si>
  <si>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</si>
  <si>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</si>
  <si>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</si>
  <si>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</si>
  <si>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</si>
  <si>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</si>
  <si>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</si>
  <si>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</si>
  <si>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</si>
  <si>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</si>
  <si>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</si>
  <si>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</si>
  <si>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</si>
  <si>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</si>
  <si>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</si>
  <si>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</si>
  <si>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</si>
  <si>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</si>
  <si>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</si>
  <si>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</si>
  <si>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</si>
  <si>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</si>
  <si>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</si>
  <si>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</si>
  <si>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</si>
  <si>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</si>
  <si>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</si>
  <si>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</si>
  <si>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</si>
  <si>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</si>
  <si>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</si>
  <si>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</si>
  <si>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</si>
  <si>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</si>
  <si>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</si>
  <si>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</si>
  <si>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</si>
  <si>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</si>
  <si>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</si>
  <si>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</si>
  <si>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</si>
  <si>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</si>
  <si>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</si>
  <si>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</si>
  <si>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</si>
  <si>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</si>
  <si>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</si>
  <si>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</si>
  <si>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</si>
  <si>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</si>
  <si>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</si>
  <si>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</si>
  <si>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</si>
  <si>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</si>
  <si>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</si>
  <si>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</si>
  <si>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</si>
  <si>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</si>
  <si>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</si>
  <si>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</si>
  <si>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</si>
  <si>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</si>
  <si>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</si>
  <si>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</si>
  <si>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</si>
  <si>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</si>
  <si>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</si>
  <si>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</si>
  <si>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</si>
  <si>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</si>
  <si>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</si>
  <si>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</si>
  <si>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</si>
  <si>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</si>
  <si>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</si>
  <si>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</si>
  <si>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</si>
  <si>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</si>
  <si>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</si>
  <si>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</si>
  <si>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</si>
  <si>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</si>
  <si>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</si>
  <si>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</si>
  <si>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</si>
  <si>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</si>
  <si>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</si>
  <si>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</si>
  <si>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</si>
  <si>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</si>
  <si>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</si>
  <si>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</si>
  <si>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</si>
  <si>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</si>
  <si>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</si>
  <si>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</si>
  <si>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</si>
  <si>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</si>
  <si>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</si>
  <si>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</si>
  <si>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</si>
  <si>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</si>
  <si>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</si>
  <si>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</si>
  <si>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</si>
  <si>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</si>
  <si>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</si>
  <si>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</si>
  <si>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</si>
  <si>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</si>
  <si>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</si>
  <si>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</si>
  <si>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</si>
  <si>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</si>
  <si>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</si>
  <si>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</si>
  <si>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</si>
  <si>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</si>
  <si>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</si>
  <si>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</si>
  <si>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</si>
  <si>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</si>
  <si>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</si>
  <si>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</si>
  <si>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</si>
  <si>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</si>
  <si>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</si>
  <si>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</si>
  <si>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</si>
  <si>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</si>
  <si>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</si>
  <si>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</si>
  <si>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</si>
  <si>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</si>
  <si>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</si>
  <si>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</si>
  <si>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</si>
  <si>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</si>
  <si>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</si>
  <si>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</si>
  <si>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</si>
  <si>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</si>
  <si>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</si>
  <si>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</si>
  <si>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</si>
  <si>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</si>
  <si>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</si>
  <si>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</si>
  <si>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</si>
  <si>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</si>
  <si>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</si>
  <si>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</si>
  <si>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</si>
  <si>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</si>
  <si>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</si>
  <si>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</si>
  <si>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</si>
  <si>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</si>
  <si>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</si>
  <si>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</si>
  <si>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</si>
  <si>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</si>
  <si>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</si>
  <si>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</si>
  <si>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</si>
  <si>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</si>
  <si>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</si>
  <si>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</si>
  <si>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</si>
  <si>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</si>
  <si>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</si>
  <si>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</si>
  <si>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</si>
  <si>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</si>
  <si>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</si>
  <si>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</si>
  <si>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</si>
  <si>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</si>
  <si>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</si>
  <si>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</si>
  <si>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</si>
  <si>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</si>
  <si>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</si>
  <si>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</si>
  <si>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</si>
  <si>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</si>
  <si>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</si>
  <si>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</si>
  <si>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</si>
  <si>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</si>
  <si>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</si>
  <si>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</si>
  <si>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</si>
  <si>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</si>
  <si>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</si>
  <si>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</si>
  <si>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</si>
  <si>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</si>
  <si>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</si>
  <si>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</si>
  <si>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</si>
  <si>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</si>
  <si>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</si>
  <si>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</si>
  <si>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</si>
  <si>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</si>
  <si>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</si>
  <si>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</si>
  <si>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</si>
  <si>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</si>
  <si>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</si>
  <si>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</si>
  <si>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</si>
  <si>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</si>
  <si>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</si>
  <si>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</si>
  <si>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</si>
  <si>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</si>
  <si>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</si>
  <si>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</si>
  <si>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</si>
  <si>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</si>
  <si>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</si>
  <si>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</si>
  <si>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</si>
  <si>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</si>
  <si>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</si>
  <si>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</si>
  <si>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</si>
  <si>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</si>
  <si>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</si>
  <si>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</si>
  <si>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</si>
  <si>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</si>
  <si>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</si>
  <si>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</si>
  <si>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</si>
  <si>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</si>
  <si>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</si>
  <si>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</si>
  <si>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</si>
  <si>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</si>
  <si>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</si>
  <si>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</si>
  <si>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</si>
  <si>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</si>
  <si>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</si>
  <si>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</si>
  <si>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</si>
  <si>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</si>
  <si>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</si>
  <si>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</si>
  <si>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</si>
  <si>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</si>
  <si>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</si>
  <si>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</si>
  <si>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</si>
  <si>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</si>
  <si>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</si>
  <si>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</si>
  <si>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</si>
  <si>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</si>
  <si>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</si>
  <si>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</si>
  <si>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</si>
  <si>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</si>
  <si>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</si>
  <si>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</si>
  <si>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</si>
  <si>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</si>
  <si>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</si>
  <si>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</si>
  <si>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</si>
  <si>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</si>
  <si>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</si>
  <si>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</si>
  <si>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</si>
  <si>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</si>
  <si>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</si>
  <si>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</si>
  <si>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</si>
  <si>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</si>
  <si>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</si>
  <si>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</si>
  <si>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</si>
  <si>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</si>
  <si>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</si>
  <si>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</si>
  <si>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</si>
  <si>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</si>
  <si>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</si>
  <si>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</si>
  <si>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</si>
  <si>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</si>
  <si>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</si>
  <si>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</si>
  <si>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</si>
  <si>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</si>
  <si>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</si>
  <si>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</si>
  <si>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</si>
  <si>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</si>
  <si>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</si>
  <si>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</si>
  <si>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</si>
  <si>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</si>
  <si>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</si>
  <si>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</si>
  <si>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</si>
  <si>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</si>
  <si>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</si>
  <si>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</si>
  <si>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</si>
  <si>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</si>
  <si>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</si>
  <si>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</si>
  <si>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</si>
  <si>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</si>
  <si>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</si>
  <si>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</si>
  <si>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</si>
  <si>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</si>
  <si>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</si>
  <si>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</si>
  <si>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</si>
  <si>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</si>
  <si>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</si>
  <si>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</si>
  <si>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</si>
  <si>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</si>
  <si>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</si>
  <si>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</si>
  <si>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</si>
  <si>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</si>
  <si>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</si>
  <si>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</si>
  <si>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</si>
  <si>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</si>
  <si>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</si>
  <si>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</si>
  <si>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</si>
  <si>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</si>
  <si>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</si>
  <si>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</si>
  <si>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</si>
  <si>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</si>
  <si>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</si>
  <si>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</si>
  <si>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</si>
  <si>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</si>
  <si>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</si>
  <si>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</si>
  <si>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</si>
  <si>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</si>
  <si>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</si>
  <si>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</si>
  <si>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</si>
  <si>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</si>
  <si>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</si>
  <si>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</si>
  <si>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</si>
  <si>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</si>
  <si>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</si>
  <si>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</si>
  <si>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</si>
  <si>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</si>
  <si>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</si>
  <si>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</si>
  <si>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</si>
  <si>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</si>
  <si>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</si>
  <si>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</si>
  <si>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</si>
  <si>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</si>
  <si>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</si>
  <si>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</si>
  <si>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</si>
  <si>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</si>
  <si>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</si>
  <si>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</si>
  <si>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</si>
  <si>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</si>
  <si>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</si>
  <si>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</si>
  <si>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</si>
  <si>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</si>
  <si>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</si>
  <si>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</si>
  <si>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</si>
  <si>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</si>
  <si>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</si>
  <si>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</si>
  <si>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</si>
  <si>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</si>
  <si>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</si>
  <si>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</si>
  <si>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</si>
  <si>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</si>
  <si>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</si>
  <si>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</si>
  <si>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</si>
  <si>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</si>
  <si>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</si>
  <si>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</si>
  <si>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</si>
  <si>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</si>
  <si>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</si>
  <si>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</si>
  <si>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</si>
  <si>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</si>
  <si>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</si>
  <si>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</si>
  <si>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</si>
  <si>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</si>
  <si>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</si>
  <si>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</si>
  <si>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</si>
  <si>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</si>
  <si>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</si>
  <si>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</si>
  <si>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</si>
  <si>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</si>
  <si>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</si>
  <si>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</si>
  <si>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</si>
  <si>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</si>
  <si>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</si>
  <si>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</si>
  <si>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</si>
  <si>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</si>
  <si>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</si>
  <si>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</si>
  <si>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</si>
  <si>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</si>
  <si>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</si>
  <si>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</si>
  <si>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</si>
  <si>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</si>
  <si>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</si>
  <si>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</si>
  <si>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</si>
  <si>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</si>
  <si>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</si>
  <si>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</si>
  <si>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</si>
  <si>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</si>
  <si>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</si>
  <si>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</si>
  <si>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</si>
  <si>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</si>
  <si>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</si>
  <si>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</si>
  <si>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</si>
  <si>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</si>
  <si>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</si>
  <si>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</si>
  <si>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</si>
  <si>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</si>
  <si>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</si>
  <si>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</si>
  <si>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</si>
  <si>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</si>
  <si>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</si>
  <si>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</si>
  <si>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</si>
  <si>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</si>
  <si>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</si>
  <si>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</si>
  <si>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</si>
  <si>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</si>
  <si>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</si>
  <si>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</si>
  <si>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</si>
  <si>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</si>
  <si>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</si>
  <si>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</si>
  <si>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</si>
  <si>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</si>
  <si>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</si>
  <si>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</si>
  <si>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</si>
  <si>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</si>
  <si>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</si>
  <si>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</si>
  <si>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</si>
  <si>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</si>
  <si>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</si>
  <si>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</si>
  <si>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</si>
  <si>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</si>
  <si>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</si>
  <si>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</si>
  <si>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</si>
  <si>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</si>
  <si>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</si>
  <si>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</si>
  <si>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</si>
  <si>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</si>
  <si>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</si>
  <si>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</si>
  <si>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</si>
  <si>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</si>
  <si>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</si>
  <si>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</si>
  <si>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</si>
  <si>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</si>
  <si>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</si>
  <si>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</si>
  <si>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</si>
  <si>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</si>
  <si>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</si>
  <si>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</si>
  <si>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</si>
  <si>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</si>
  <si>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</si>
  <si>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</si>
  <si>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</si>
  <si>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</si>
  <si>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</si>
  <si>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</si>
  <si>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</si>
  <si>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</si>
  <si>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</si>
  <si>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</si>
  <si>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</si>
  <si>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</si>
  <si>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</si>
  <si>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</si>
  <si>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</si>
  <si>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</si>
  <si>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</si>
  <si>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</si>
  <si>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</si>
  <si>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</si>
  <si>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</si>
  <si>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</si>
  <si>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</si>
  <si>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</si>
  <si>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</si>
  <si>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</si>
  <si>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</si>
  <si>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</si>
  <si>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</si>
  <si>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</si>
  <si>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</si>
  <si>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</si>
  <si>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</si>
  <si>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</si>
  <si>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</si>
  <si>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</si>
  <si>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</si>
  <si>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</si>
  <si>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</si>
  <si>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</si>
  <si>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</si>
  <si>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</si>
  <si>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</si>
  <si>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</si>
  <si>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</si>
  <si>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</si>
  <si>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</si>
  <si>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</si>
  <si>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</si>
  <si>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</si>
  <si>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</si>
  <si>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</si>
  <si>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</si>
  <si>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</si>
  <si>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</si>
  <si>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</si>
  <si>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</si>
  <si>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</si>
  <si>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</si>
  <si>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</si>
  <si>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</si>
  <si>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</si>
  <si>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</si>
  <si>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</si>
  <si>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</si>
  <si>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</si>
  <si>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</si>
  <si>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</si>
  <si>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</si>
  <si>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</si>
  <si>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</si>
  <si>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</si>
  <si>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</si>
  <si>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</si>
  <si>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</si>
  <si>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</si>
  <si>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</si>
  <si>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</si>
  <si>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</si>
  <si>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</si>
  <si>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</si>
  <si>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</si>
  <si>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</si>
  <si>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</si>
  <si>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</si>
  <si>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</si>
  <si>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</si>
  <si>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</si>
  <si>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</si>
  <si>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</si>
  <si>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</si>
  <si>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</si>
  <si>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</si>
  <si>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</si>
  <si>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</si>
  <si>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</si>
  <si>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</si>
  <si>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</si>
  <si>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</si>
  <si>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</si>
  <si>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</si>
  <si>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</si>
  <si>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</si>
  <si>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</si>
  <si>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</si>
  <si>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</si>
  <si>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</si>
  <si>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</si>
  <si>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</si>
  <si>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</si>
  <si>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</si>
  <si>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</si>
  <si>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</si>
  <si>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</si>
  <si>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</si>
  <si>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</si>
  <si>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</si>
  <si>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</si>
  <si>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</si>
  <si>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</si>
  <si>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</si>
  <si>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</si>
  <si>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</si>
  <si>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</si>
  <si>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</si>
  <si>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</si>
  <si>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</si>
  <si>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</si>
  <si>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</si>
  <si>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</si>
  <si>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</si>
  <si>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</si>
  <si>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</si>
  <si>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</si>
  <si>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</si>
  <si>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</si>
  <si>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</si>
  <si>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</si>
  <si>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</si>
  <si>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</si>
  <si>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</si>
  <si>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</si>
  <si>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</si>
  <si>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</si>
  <si>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</si>
  <si>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</si>
  <si>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</si>
  <si>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</si>
  <si>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</si>
  <si>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</si>
  <si>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</si>
  <si>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</si>
  <si>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</si>
  <si>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</si>
  <si>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</si>
  <si>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</si>
  <si>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</si>
  <si>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</si>
  <si>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</si>
  <si>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</si>
  <si>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</si>
  <si>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</si>
  <si>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</si>
  <si>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</si>
  <si>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</si>
  <si>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</si>
  <si>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</si>
  <si>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</si>
  <si>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</si>
  <si>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</si>
  <si>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</si>
  <si>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</si>
  <si>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</si>
  <si>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</si>
  <si>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</si>
  <si>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</si>
  <si>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</si>
  <si>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</si>
  <si>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</si>
  <si>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</si>
  <si>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</si>
  <si>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</si>
  <si>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</si>
  <si>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</si>
  <si>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</si>
  <si>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</si>
  <si>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</si>
  <si>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</si>
  <si>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</si>
  <si>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</si>
  <si>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</si>
  <si>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</si>
  <si>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</si>
  <si>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</si>
  <si>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</si>
  <si>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</si>
  <si>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</si>
  <si>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</si>
  <si>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</si>
  <si>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</si>
  <si>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</si>
  <si>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</si>
  <si>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</si>
  <si>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</si>
  <si>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</si>
  <si>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</si>
  <si>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</si>
  <si>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</si>
  <si>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</si>
  <si>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</si>
  <si>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</si>
  <si>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</si>
  <si>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</si>
  <si>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</si>
  <si>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</si>
  <si>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</si>
  <si>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</si>
  <si>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</si>
  <si>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</si>
  <si>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</si>
  <si>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</si>
  <si>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</si>
  <si>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</si>
  <si>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</si>
  <si>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</si>
  <si>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</si>
  <si>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</si>
  <si>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</si>
  <si>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</si>
  <si>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</si>
  <si>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</si>
  <si>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</si>
  <si>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</si>
  <si>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</si>
  <si>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</si>
  <si>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</si>
  <si>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</si>
  <si>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</si>
  <si>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</si>
  <si>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</si>
  <si>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</si>
  <si>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</si>
  <si>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</si>
  <si>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</si>
  <si>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</si>
  <si>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</si>
  <si>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</si>
  <si>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</si>
  <si>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</si>
  <si>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</si>
  <si>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</si>
  <si>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</si>
  <si>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</si>
  <si>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</si>
  <si>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</si>
  <si>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</si>
  <si>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</si>
  <si>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</si>
  <si>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</si>
  <si>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</si>
  <si>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</si>
  <si>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</si>
  <si>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</si>
  <si>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</si>
  <si>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</si>
  <si>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</si>
  <si>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</si>
  <si>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</si>
  <si>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</si>
  <si>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</si>
  <si>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</si>
  <si>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</si>
  <si>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</si>
  <si>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</si>
  <si>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</si>
  <si>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</si>
  <si>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</si>
  <si>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</si>
  <si>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</si>
  <si>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</si>
  <si>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</si>
  <si>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</si>
  <si>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</si>
  <si>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</si>
  <si>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</si>
  <si>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</si>
  <si>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</si>
  <si>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</si>
  <si>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</si>
  <si>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</si>
  <si>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</si>
  <si>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</si>
  <si>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</si>
  <si>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</si>
  <si>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</si>
  <si>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</si>
  <si>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</si>
  <si>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</si>
  <si>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</si>
  <si>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</si>
  <si>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</si>
  <si>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</si>
  <si>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</si>
  <si>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</si>
  <si>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</si>
  <si>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</si>
  <si>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</si>
  <si>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</si>
  <si>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</si>
  <si>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</si>
  <si>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</si>
  <si>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</si>
  <si>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</si>
  <si>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</si>
  <si>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</si>
  <si>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</si>
  <si>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</si>
  <si>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</si>
  <si>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</si>
  <si>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</si>
  <si>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</si>
  <si>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</si>
  <si>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</si>
  <si>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</si>
  <si>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</si>
  <si>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</si>
  <si>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</si>
  <si>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</si>
  <si>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</si>
  <si>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</si>
  <si>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</si>
  <si>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</si>
  <si>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</si>
  <si>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</si>
  <si>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</si>
  <si>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</si>
  <si>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</si>
  <si>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</si>
  <si>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</si>
  <si>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</si>
  <si>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</si>
  <si>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</si>
  <si>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</si>
  <si>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</si>
  <si>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</si>
  <si>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</si>
  <si>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</si>
  <si>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</si>
  <si>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</si>
  <si>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</si>
  <si>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</si>
  <si>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</si>
  <si>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</si>
  <si>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</si>
  <si>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</si>
  <si>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</si>
  <si>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</si>
  <si>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</si>
  <si>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</si>
  <si>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</si>
  <si>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</si>
  <si>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</si>
  <si>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</si>
  <si>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</si>
  <si>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</si>
  <si>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</si>
  <si>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</si>
  <si>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</si>
  <si>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</si>
  <si>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</si>
  <si>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</si>
  <si>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</si>
  <si>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</si>
  <si>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</si>
  <si>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</si>
  <si>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</si>
  <si>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</si>
  <si>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</si>
  <si>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</si>
  <si>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</si>
  <si>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</si>
  <si>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</si>
  <si>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</si>
  <si>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</si>
  <si>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</si>
  <si>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</si>
  <si>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</si>
  <si>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</si>
  <si>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</si>
  <si>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</si>
  <si>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</si>
  <si>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</si>
  <si>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</si>
  <si>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</si>
  <si>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</si>
  <si>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</si>
  <si>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</si>
  <si>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</si>
  <si>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</si>
  <si>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</si>
  <si>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</si>
  <si>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</si>
  <si>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</si>
  <si>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</si>
  <si>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</si>
  <si>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</si>
  <si>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</si>
  <si>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</si>
  <si>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</si>
  <si>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</si>
  <si>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</si>
  <si>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</si>
  <si>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</si>
  <si>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</si>
  <si>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</si>
  <si>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</si>
  <si>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</si>
  <si>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</si>
  <si>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</si>
  <si>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</si>
  <si>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</si>
  <si>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</si>
  <si>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</si>
  <si>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</si>
  <si>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</si>
  <si>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</si>
  <si>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</si>
  <si>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</si>
  <si>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</si>
  <si>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</si>
  <si>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</si>
  <si>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</si>
  <si>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</si>
  <si>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</si>
  <si>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</si>
  <si>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</si>
  <si>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</si>
  <si>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</si>
  <si>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</si>
  <si>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</si>
  <si>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</si>
  <si>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</si>
  <si>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</si>
  <si>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</si>
  <si>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</si>
  <si>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</si>
  <si>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</si>
  <si>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</si>
  <si>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</si>
  <si>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</si>
  <si>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</si>
  <si>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</si>
  <si>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</si>
  <si>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</si>
  <si>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</si>
  <si>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</si>
  <si>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</si>
  <si>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</si>
  <si>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</si>
  <si>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</si>
  <si>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</si>
  <si>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</si>
  <si>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</si>
  <si>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</si>
  <si>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</si>
  <si>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</si>
  <si>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</si>
  <si>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</si>
  <si>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</si>
  <si>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</si>
  <si>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</si>
  <si>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</si>
  <si>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</si>
  <si>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</si>
  <si>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</si>
  <si>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</si>
  <si>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</si>
  <si>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</si>
  <si>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</si>
  <si>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</si>
  <si>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</si>
  <si>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</si>
  <si>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</si>
  <si>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</si>
  <si>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</si>
  <si>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</si>
  <si>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</si>
  <si>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</si>
  <si>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</si>
  <si>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</si>
  <si>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</si>
  <si>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</si>
  <si>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</si>
  <si>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</si>
  <si>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</si>
  <si>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</si>
  <si>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</si>
  <si>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</si>
  <si>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</si>
  <si>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</si>
  <si>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</si>
  <si>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</si>
  <si>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</si>
  <si>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</si>
  <si>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</si>
  <si>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</si>
  <si>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</si>
  <si>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</si>
  <si>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</si>
  <si>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</si>
  <si>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</si>
  <si>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</si>
  <si>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</si>
  <si>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</si>
  <si>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</si>
  <si>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</si>
  <si>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</si>
  <si>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</si>
  <si>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</si>
  <si>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</si>
  <si>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</si>
  <si>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</si>
  <si>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</si>
  <si>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</si>
  <si>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</si>
  <si>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</si>
  <si>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</si>
  <si>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</si>
  <si>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</si>
  <si>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</si>
  <si>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</si>
  <si>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</si>
  <si>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</si>
  <si>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</si>
  <si>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</si>
  <si>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</si>
  <si>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</si>
  <si>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</si>
  <si>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</si>
  <si>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</si>
  <si>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</si>
  <si>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</si>
  <si>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</si>
  <si>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</si>
  <si>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</si>
  <si>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</si>
  <si>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</si>
  <si>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</si>
  <si>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</si>
  <si>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</si>
  <si>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</si>
  <si>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</si>
  <si>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</si>
  <si>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</si>
  <si>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</si>
  <si>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</si>
  <si>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</si>
  <si>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</si>
  <si>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</si>
  <si>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</si>
  <si>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</si>
  <si>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</si>
  <si>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</si>
  <si>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</si>
  <si>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</si>
  <si>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</si>
  <si>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</si>
  <si>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</si>
  <si>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</si>
  <si>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</si>
  <si>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</si>
  <si>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</si>
  <si>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</si>
  <si>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</si>
  <si>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</si>
  <si>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</si>
  <si>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</si>
  <si>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</si>
  <si>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</si>
  <si>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</si>
  <si>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</si>
  <si>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</si>
  <si>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</si>
  <si>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</si>
  <si>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</si>
  <si>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</si>
  <si>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</si>
  <si>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</si>
  <si>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</si>
  <si>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</si>
  <si>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</si>
  <si>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</si>
  <si>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</si>
  <si>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</si>
  <si>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</si>
  <si>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</si>
  <si>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</si>
  <si>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</si>
  <si>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</si>
  <si>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</si>
  <si>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</si>
  <si>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</si>
  <si>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</si>
  <si>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</si>
  <si>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</si>
  <si>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</si>
  <si>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</si>
  <si>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</si>
  <si>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</si>
  <si>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</si>
  <si>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</si>
  <si>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</si>
  <si>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</si>
  <si>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</si>
  <si>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</si>
  <si>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</si>
  <si>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</si>
  <si>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</si>
  <si>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</si>
  <si>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</si>
  <si>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</si>
  <si>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</si>
  <si>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</si>
  <si>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</si>
  <si>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</si>
  <si>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</si>
  <si>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</si>
  <si>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</si>
  <si>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</si>
  <si>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</si>
  <si>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</si>
  <si>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</si>
  <si>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</si>
  <si>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</si>
  <si>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</si>
  <si>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</si>
  <si>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</si>
  <si>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</si>
  <si>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</si>
  <si>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</si>
  <si>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</si>
  <si>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</si>
  <si>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</si>
  <si>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</si>
  <si>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</si>
  <si>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</si>
  <si>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</si>
  <si>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</si>
  <si>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</si>
  <si>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</si>
  <si>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</si>
  <si>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</si>
  <si>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</si>
  <si>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</si>
  <si>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</si>
  <si>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</si>
  <si>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</si>
  <si>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</si>
  <si>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</si>
  <si>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</si>
  <si>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</si>
  <si>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</si>
  <si>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</si>
  <si>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</si>
  <si>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</si>
  <si>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</si>
  <si>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</si>
  <si>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</si>
  <si>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</si>
  <si>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</si>
  <si>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</si>
  <si>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</si>
  <si>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</si>
  <si>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</si>
  <si>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</si>
  <si>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</si>
  <si>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</si>
  <si>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</si>
  <si>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</si>
  <si>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</si>
  <si>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</si>
  <si>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</si>
  <si>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</si>
  <si>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</si>
  <si>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</si>
  <si>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</si>
  <si>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</si>
  <si>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</si>
  <si>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</si>
  <si>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</si>
  <si>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</si>
  <si>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</si>
  <si>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</si>
  <si>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</si>
  <si>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</si>
  <si>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</si>
  <si>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</si>
  <si>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</si>
  <si>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</si>
  <si>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</si>
  <si>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</si>
  <si>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</si>
  <si>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</si>
  <si>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</si>
  <si>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</si>
  <si>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</si>
  <si>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</si>
  <si>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</si>
  <si>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</si>
  <si>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</si>
  <si>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</si>
  <si>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</si>
  <si>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</si>
  <si>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</si>
  <si>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</si>
  <si>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</si>
  <si>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</si>
  <si>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</si>
  <si>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</si>
  <si>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</si>
  <si>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</si>
  <si>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</si>
  <si>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</si>
  <si>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</si>
  <si>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</si>
  <si>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</si>
  <si>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</si>
  <si>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</si>
  <si>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</si>
  <si>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</si>
  <si>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</si>
  <si>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</si>
  <si>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</si>
  <si>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</si>
  <si>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</si>
  <si>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</si>
  <si>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</si>
  <si>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</si>
  <si>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</si>
  <si>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</si>
  <si>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</si>
  <si>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</si>
  <si>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</si>
  <si>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</si>
  <si>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</si>
  <si>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</si>
  <si>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</si>
  <si>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</si>
  <si>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</si>
  <si>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</si>
  <si>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</si>
  <si>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</si>
  <si>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</si>
  <si>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</si>
  <si>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</si>
  <si>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</si>
  <si>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</si>
  <si>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</si>
  <si>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</si>
  <si>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</si>
  <si>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</si>
  <si>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</si>
  <si>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</si>
  <si>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</si>
  <si>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</si>
  <si>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</si>
  <si>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</si>
  <si>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</si>
  <si>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</si>
  <si>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</si>
  <si>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</si>
  <si>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</si>
  <si>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</si>
  <si>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</si>
  <si>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</si>
  <si>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</si>
  <si>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</si>
  <si>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</si>
  <si>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</si>
  <si>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</si>
  <si>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</si>
  <si>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</si>
  <si>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</si>
  <si>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</si>
  <si>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</si>
  <si>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</si>
  <si>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</si>
  <si>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</si>
  <si>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</si>
  <si>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</si>
  <si>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</si>
  <si>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</si>
  <si>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</si>
  <si>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</si>
  <si>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</si>
  <si>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</si>
  <si>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</si>
  <si>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</si>
  <si>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</si>
  <si>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</si>
  <si>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</si>
  <si>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</si>
  <si>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</si>
  <si>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</si>
  <si>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</si>
  <si>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</si>
  <si>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</si>
  <si>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</si>
  <si>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</si>
  <si>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</si>
  <si>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</si>
  <si>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</si>
  <si>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</si>
  <si>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</si>
  <si>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</si>
  <si>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</si>
  <si>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</si>
  <si>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</si>
  <si>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</si>
  <si>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</si>
  <si>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</si>
  <si>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</si>
  <si>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</si>
  <si>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</si>
  <si>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</si>
  <si>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</si>
  <si>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</si>
  <si>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</si>
  <si>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</si>
  <si>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</si>
  <si>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</si>
  <si>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</si>
  <si>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</si>
  <si>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</si>
  <si>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</si>
  <si>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</si>
  <si>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</si>
  <si>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</si>
  <si>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</si>
  <si>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</si>
  <si>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</si>
  <si>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</si>
  <si>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</si>
  <si>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</si>
  <si>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</si>
  <si>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</si>
  <si>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</si>
  <si>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</si>
  <si>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</si>
  <si>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</si>
  <si>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</si>
  <si>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</si>
  <si>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</si>
  <si>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</si>
  <si>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</si>
  <si>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</si>
  <si>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</si>
  <si>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</si>
  <si>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</si>
  <si>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</si>
  <si>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</si>
  <si>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</si>
  <si>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</si>
  <si>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</si>
  <si>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</si>
  <si>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</si>
  <si>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</si>
  <si>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</si>
  <si>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</si>
  <si>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</si>
  <si>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</si>
  <si>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</si>
  <si>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</si>
  <si>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</si>
  <si>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</si>
  <si>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</si>
  <si>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</si>
  <si>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</si>
  <si>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</si>
  <si>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</si>
  <si>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</si>
  <si>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</si>
  <si>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</si>
  <si>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</si>
  <si>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</si>
  <si>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</si>
  <si>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</si>
  <si>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</si>
  <si>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</si>
  <si>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</si>
  <si>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</si>
  <si>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</si>
  <si>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</si>
  <si>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</si>
  <si>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</si>
  <si>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</si>
  <si>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</si>
  <si>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</si>
  <si>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</si>
  <si>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</si>
  <si>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</si>
  <si>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</si>
  <si>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</si>
  <si>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</si>
  <si>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</si>
  <si>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</si>
  <si>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</si>
  <si>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</si>
  <si>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</si>
  <si>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</si>
  <si>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</si>
  <si>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</si>
  <si>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</si>
  <si>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</si>
  <si>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</si>
  <si>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</si>
  <si>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</si>
  <si>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</si>
  <si>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</si>
  <si>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</si>
  <si>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</si>
  <si>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</si>
  <si>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</si>
  <si>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</si>
  <si>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</si>
  <si>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</si>
  <si>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</si>
  <si>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</si>
  <si>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</si>
  <si>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</si>
  <si>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</si>
  <si>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</si>
  <si>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</si>
  <si>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</si>
  <si>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</si>
  <si>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</si>
  <si>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</si>
  <si>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</si>
  <si>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</si>
  <si>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</si>
  <si>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</si>
  <si>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</si>
  <si>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</si>
  <si>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</si>
  <si>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</si>
  <si>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</si>
  <si>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</si>
  <si>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</si>
  <si>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</si>
  <si>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</si>
  <si>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</si>
  <si>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</si>
  <si>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</si>
  <si>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</si>
  <si>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</si>
  <si>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</si>
  <si>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</si>
  <si>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</si>
  <si>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</si>
  <si>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</si>
  <si>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</si>
  <si>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</si>
  <si>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</si>
  <si>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</si>
  <si>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</si>
  <si>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</si>
  <si>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</si>
  <si>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</si>
  <si>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</si>
  <si>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</si>
  <si>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</si>
  <si>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</si>
  <si>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</si>
  <si>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</si>
  <si>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</si>
  <si>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</si>
  <si>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</si>
  <si>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</si>
  <si>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</si>
  <si>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</si>
  <si>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</si>
  <si>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</si>
  <si>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</si>
  <si>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</si>
  <si>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</si>
  <si>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</si>
  <si>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</si>
  <si>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</si>
  <si>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</si>
  <si>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</si>
  <si>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</si>
  <si>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</si>
  <si>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</si>
  <si>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</si>
  <si>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</si>
  <si>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</si>
  <si>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</si>
  <si>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</si>
  <si>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</si>
  <si>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</si>
  <si>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</si>
  <si>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</si>
  <si>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</si>
  <si>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</si>
  <si>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</si>
  <si>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</si>
  <si>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</si>
  <si>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</si>
  <si>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</si>
  <si>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</si>
  <si>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</si>
  <si>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</si>
  <si>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</si>
  <si>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</si>
  <si>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</si>
  <si>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</si>
  <si>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</si>
  <si>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</si>
  <si>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</si>
  <si>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</si>
  <si>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</si>
  <si>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</si>
  <si>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</si>
  <si>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</si>
  <si>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</si>
  <si>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</si>
  <si>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</si>
  <si>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</si>
  <si>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</si>
  <si>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</si>
  <si>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</si>
  <si>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</si>
  <si>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</si>
  <si>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</si>
  <si>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</si>
  <si>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</si>
  <si>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</si>
  <si>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</si>
  <si>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</si>
  <si>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</si>
  <si>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</si>
  <si>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</si>
  <si>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</si>
  <si>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</si>
  <si>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</si>
  <si>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</si>
  <si>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</si>
  <si>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</si>
  <si>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</si>
  <si>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</si>
  <si>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</si>
  <si>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</si>
  <si>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</si>
  <si>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</si>
  <si>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</si>
  <si>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</si>
  <si>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</si>
  <si>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</si>
  <si>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</si>
  <si>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</si>
  <si>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</si>
  <si>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</si>
  <si>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</si>
  <si>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</si>
  <si>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</si>
  <si>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</si>
  <si>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</si>
  <si>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</si>
  <si>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</si>
  <si>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</si>
  <si>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</si>
  <si>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</si>
  <si>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</si>
  <si>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</si>
  <si>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</si>
  <si>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</si>
  <si>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</si>
  <si>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</si>
  <si>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</si>
  <si>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</si>
  <si>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</si>
  <si>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</si>
  <si>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</si>
  <si>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</si>
  <si>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</si>
  <si>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</si>
  <si>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</si>
  <si>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</si>
  <si>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</si>
  <si>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</si>
  <si>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</si>
  <si>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</si>
  <si>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</si>
  <si>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</si>
  <si>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</si>
  <si>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</si>
  <si>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</si>
  <si>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</si>
  <si>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</si>
  <si>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</si>
  <si>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</si>
  <si>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</si>
  <si>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</si>
  <si>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</si>
  <si>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</si>
  <si>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</si>
  <si>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</si>
  <si>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</si>
  <si>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</si>
  <si>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</si>
  <si>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</si>
  <si>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</si>
  <si>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</si>
  <si>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</si>
  <si>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</si>
  <si>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</si>
  <si>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</si>
  <si>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</si>
  <si>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</si>
  <si>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</si>
  <si>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</si>
  <si>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</si>
  <si>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</si>
  <si>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</si>
  <si>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</si>
  <si>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</si>
  <si>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</si>
  <si>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</si>
  <si>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</si>
  <si>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</si>
  <si>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</si>
  <si>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</si>
  <si>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</si>
  <si>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</si>
  <si>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</si>
  <si>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</si>
  <si>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</si>
  <si>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</si>
  <si>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</si>
  <si>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</si>
  <si>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</si>
  <si>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</si>
  <si>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</si>
  <si>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</si>
  <si>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</si>
  <si>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</si>
  <si>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</si>
  <si>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</si>
  <si>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</si>
  <si>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</si>
  <si>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</si>
  <si>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</si>
  <si>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</si>
  <si>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</si>
  <si>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</si>
  <si>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</si>
  <si>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</si>
  <si>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</si>
  <si>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</si>
  <si>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</si>
  <si>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</si>
  <si>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</si>
  <si>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</si>
  <si>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</si>
  <si>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</si>
  <si>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</si>
  <si>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</si>
  <si>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</si>
  <si>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</si>
  <si>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</si>
  <si>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</si>
  <si>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</si>
  <si>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</si>
  <si>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</si>
  <si>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</si>
  <si>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</si>
  <si>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</si>
  <si>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</si>
  <si>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</si>
  <si>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</si>
  <si>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</si>
  <si>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</si>
  <si>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</si>
  <si>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</si>
  <si>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</si>
  <si>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</si>
  <si>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</si>
  <si>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</si>
  <si>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</si>
  <si>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</si>
  <si>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</si>
  <si>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</si>
  <si>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</si>
  <si>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</si>
  <si>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</si>
  <si>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</si>
  <si>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</si>
  <si>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</si>
  <si>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</si>
  <si>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</si>
  <si>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</si>
  <si>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</si>
  <si>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</si>
  <si>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</si>
  <si>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</si>
  <si>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</si>
  <si>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</si>
  <si>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</si>
  <si>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</si>
  <si>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</si>
  <si>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</si>
  <si>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</si>
  <si>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</si>
  <si>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</si>
  <si>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</si>
  <si>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</si>
  <si>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</si>
  <si>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</si>
  <si>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</si>
  <si>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</si>
  <si>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</si>
  <si>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</si>
  <si>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</si>
  <si>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</si>
  <si>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</si>
  <si>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</si>
  <si>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</si>
  <si>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</si>
  <si>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</si>
  <si>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</si>
  <si>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</si>
  <si>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</si>
  <si>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</si>
  <si>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</si>
  <si>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</si>
  <si>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</si>
  <si>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</si>
  <si>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</si>
  <si>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</si>
  <si>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</si>
  <si>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</si>
  <si>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</si>
  <si>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</si>
  <si>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</si>
  <si>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</si>
  <si>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</si>
  <si>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</si>
  <si>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</si>
  <si>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</si>
  <si>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</si>
  <si>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</si>
  <si>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</si>
  <si>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</si>
  <si>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</si>
  <si>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</si>
  <si>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</si>
  <si>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</si>
  <si>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</si>
  <si>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</si>
  <si>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</si>
  <si>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</si>
  <si>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</si>
  <si>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</si>
  <si>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</si>
  <si>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</si>
  <si>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</si>
  <si>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</si>
  <si>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</si>
  <si>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</si>
  <si>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</si>
  <si>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</si>
  <si>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</si>
  <si>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</si>
  <si>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</si>
  <si>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</si>
  <si>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</si>
  <si>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</si>
  <si>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</si>
  <si>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</si>
  <si>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</si>
  <si>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</si>
  <si>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</si>
  <si>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</si>
  <si>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</si>
  <si>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</si>
  <si>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</si>
  <si>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</si>
  <si>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</si>
  <si>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</si>
  <si>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</si>
  <si>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</si>
  <si>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</si>
  <si>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</si>
  <si>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</si>
  <si>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</si>
  <si>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</si>
  <si>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</si>
  <si>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</si>
  <si>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</si>
  <si>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</si>
  <si>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</si>
  <si>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</si>
  <si>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</si>
  <si>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</si>
  <si>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</si>
  <si>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</si>
  <si>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</si>
  <si>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</si>
  <si>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</si>
  <si>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</si>
  <si>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</si>
  <si>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</si>
  <si>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</si>
  <si>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</si>
  <si>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</si>
  <si>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</si>
  <si>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</si>
  <si>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</si>
  <si>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</si>
  <si>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</si>
  <si>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</si>
  <si>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</si>
  <si>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</si>
  <si>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</si>
  <si>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</si>
  <si>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</si>
  <si>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</si>
  <si>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</si>
  <si>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</si>
  <si>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</si>
  <si>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</si>
  <si>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</si>
  <si>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</si>
  <si>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</si>
  <si>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</si>
  <si>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</si>
  <si>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</si>
  <si>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</si>
  <si>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</si>
  <si>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</si>
  <si>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</si>
  <si>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</si>
  <si>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</si>
  <si>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</si>
  <si>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</si>
  <si>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</si>
  <si>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</si>
  <si>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</si>
  <si>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</si>
  <si>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</si>
  <si>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</si>
  <si>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</si>
  <si>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</si>
  <si>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</si>
  <si>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</si>
  <si>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</si>
  <si>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</si>
  <si>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</si>
  <si>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</si>
  <si>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</si>
  <si>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</si>
  <si>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</si>
  <si>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</si>
  <si>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</si>
  <si>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</si>
  <si>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</si>
  <si>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</si>
  <si>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</si>
  <si>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</si>
  <si>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</si>
  <si>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</si>
  <si>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</si>
  <si>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</si>
  <si>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</si>
  <si>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</si>
  <si>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</si>
  <si>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</si>
  <si>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</si>
  <si>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</si>
  <si>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</si>
  <si>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</si>
  <si>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</si>
  <si>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</si>
  <si>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</si>
  <si>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</si>
  <si>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</si>
  <si>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</si>
  <si>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</si>
  <si>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</si>
  <si>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</si>
  <si>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</si>
  <si>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</si>
  <si>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</si>
  <si>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</si>
  <si>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</si>
  <si>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</si>
  <si>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</si>
  <si>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</si>
  <si>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</si>
  <si>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</si>
  <si>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</si>
  <si>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</si>
  <si>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</si>
  <si>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</si>
  <si>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</si>
  <si>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</si>
  <si>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</si>
  <si>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</si>
  <si>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</si>
  <si>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</si>
  <si>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</si>
  <si>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</si>
  <si>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</si>
  <si>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</si>
  <si>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</si>
  <si>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</si>
  <si>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</si>
  <si>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</si>
  <si>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</si>
  <si>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</si>
  <si>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</si>
  <si>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</si>
  <si>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</si>
  <si>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</si>
  <si>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</si>
  <si>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</si>
  <si>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</si>
  <si>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</si>
  <si>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</si>
  <si>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</si>
  <si>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</si>
  <si>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</si>
  <si>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</si>
  <si>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</si>
  <si>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</si>
  <si>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</si>
  <si>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</si>
  <si>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</si>
  <si>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</si>
  <si>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</si>
  <si>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</si>
  <si>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</si>
  <si>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</si>
  <si>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</si>
  <si>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</si>
  <si>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</si>
  <si>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</si>
  <si>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</si>
  <si>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</si>
  <si>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</si>
  <si>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</si>
  <si>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</si>
  <si>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</si>
  <si>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</si>
  <si>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</si>
  <si>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</si>
  <si>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</si>
  <si>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</si>
  <si>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</si>
  <si>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</si>
  <si>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</si>
  <si>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</si>
  <si>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</si>
  <si>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</si>
  <si>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</si>
  <si>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</si>
  <si>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</si>
  <si>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</si>
  <si>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</si>
  <si>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</si>
  <si>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</si>
  <si>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</si>
  <si>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</si>
  <si>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</si>
  <si>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</si>
  <si>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</si>
  <si>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</si>
  <si>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</si>
  <si>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</si>
  <si>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</si>
  <si>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</si>
  <si>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</si>
  <si>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</si>
  <si>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</si>
  <si>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</si>
  <si>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</si>
  <si>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</si>
  <si>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</si>
  <si>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</si>
  <si>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</si>
  <si>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</si>
  <si>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</si>
  <si>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</si>
  <si>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</si>
  <si>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</si>
  <si>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</si>
  <si>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</si>
  <si>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</si>
  <si>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</si>
  <si>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</si>
  <si>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</si>
  <si>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</si>
  <si>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</si>
  <si>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</si>
  <si>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</si>
  <si>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</si>
  <si>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</si>
  <si>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</si>
  <si>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</si>
  <si>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</si>
  <si>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</si>
  <si>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</si>
  <si>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</si>
  <si>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</si>
  <si>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</si>
  <si>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</si>
  <si>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</si>
  <si>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</si>
  <si>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</si>
  <si>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</si>
  <si>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</si>
  <si>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</si>
  <si>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</si>
  <si>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</si>
  <si>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</si>
  <si>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</si>
  <si>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</si>
  <si>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</si>
  <si>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</si>
  <si>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</si>
  <si>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</si>
  <si>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</si>
  <si>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</si>
  <si>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</si>
  <si>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</si>
  <si>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</si>
  <si>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</si>
  <si>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</si>
  <si>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</si>
  <si>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</si>
  <si>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</si>
  <si>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</si>
  <si>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</si>
  <si>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</si>
  <si>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</si>
  <si>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</si>
  <si>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</si>
  <si>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</si>
  <si>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</si>
  <si>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</si>
  <si>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</si>
  <si>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</si>
  <si>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</si>
  <si>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</si>
  <si>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</si>
  <si>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</si>
  <si>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</si>
  <si>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</si>
  <si>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</si>
  <si>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</si>
  <si>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</si>
  <si>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</si>
  <si>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</si>
  <si>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</si>
  <si>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</si>
  <si>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</si>
  <si>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</si>
  <si>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</si>
  <si>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</si>
  <si>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</si>
  <si>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</si>
  <si>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</si>
  <si>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</si>
  <si>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</si>
  <si>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</si>
  <si>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</si>
  <si>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</si>
  <si>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</si>
  <si>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</si>
  <si>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</si>
  <si>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</si>
  <si>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</si>
  <si>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</si>
  <si>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</si>
  <si>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</si>
  <si>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</si>
  <si>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</si>
  <si>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</si>
  <si>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</si>
  <si>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</si>
  <si>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</si>
  <si>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</si>
  <si>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</si>
  <si>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</si>
  <si>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</si>
  <si>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</si>
  <si>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</si>
  <si>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</si>
  <si>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</si>
  <si>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</si>
  <si>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</si>
  <si>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</si>
  <si>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</si>
  <si>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</si>
  <si>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</si>
  <si>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</si>
  <si>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</si>
  <si>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</si>
  <si>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</si>
  <si>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</si>
  <si>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</si>
  <si>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</si>
  <si>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</si>
  <si>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</si>
  <si>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</si>
  <si>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</si>
  <si>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</si>
  <si>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</si>
  <si>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</si>
  <si>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</si>
  <si>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</si>
  <si>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</si>
  <si>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</si>
  <si>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</si>
  <si>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</si>
  <si>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</si>
  <si>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</si>
  <si>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</si>
  <si>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</si>
  <si>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</si>
  <si>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</si>
  <si>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</si>
  <si>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</si>
  <si>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</si>
  <si>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</si>
  <si>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</si>
  <si>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</si>
  <si>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</si>
  <si>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</si>
  <si>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</si>
  <si>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</si>
  <si>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</si>
  <si>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</si>
  <si>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</si>
  <si>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</si>
  <si>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</si>
  <si>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</si>
  <si>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</si>
  <si>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</si>
  <si>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</si>
  <si>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</si>
  <si>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</si>
  <si>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</si>
  <si>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</si>
  <si>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</si>
  <si>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</si>
  <si>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</si>
  <si>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</si>
  <si>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</si>
  <si>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</si>
  <si>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</si>
  <si>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</si>
  <si>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</si>
  <si>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</si>
  <si>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</si>
  <si>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</si>
  <si>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</si>
  <si>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</si>
  <si>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</si>
  <si>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</si>
  <si>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</si>
  <si>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</si>
  <si>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</si>
  <si>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</si>
  <si>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</si>
  <si>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</si>
  <si>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</si>
  <si>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</si>
  <si>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</si>
  <si>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</si>
  <si>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</si>
  <si>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</si>
  <si>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</si>
  <si>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</si>
  <si>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</si>
  <si>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</si>
  <si>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</si>
  <si>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</si>
  <si>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</si>
  <si>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</si>
  <si>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</si>
  <si>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</si>
  <si>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</si>
  <si>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</si>
  <si>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</si>
  <si>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</si>
  <si>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</si>
  <si>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</si>
  <si>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</si>
  <si>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</si>
  <si>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</si>
  <si>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</si>
  <si>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</si>
  <si>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</si>
  <si>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</si>
  <si>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</si>
  <si>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</si>
  <si>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</si>
  <si>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</si>
  <si>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</si>
  <si>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</si>
  <si>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</si>
  <si>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</si>
  <si>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</si>
  <si>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</si>
  <si>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</si>
  <si>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</si>
  <si>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</si>
  <si>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</si>
  <si>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</si>
  <si>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</si>
  <si>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</si>
  <si>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</si>
  <si>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</si>
  <si>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</si>
  <si>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</si>
  <si>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</si>
  <si>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</si>
  <si>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</si>
  <si>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</si>
  <si>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</si>
  <si>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</si>
  <si>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</si>
  <si>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</si>
  <si>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</si>
  <si>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</si>
  <si>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</si>
  <si>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</si>
  <si>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</si>
  <si>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</si>
  <si>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</si>
  <si>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</si>
  <si>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</si>
  <si>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</si>
  <si>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</si>
  <si>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</si>
  <si>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</si>
  <si>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</si>
  <si>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</si>
  <si>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</si>
  <si>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</si>
  <si>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</si>
  <si>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</si>
  <si>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</si>
  <si>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</si>
  <si>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</si>
  <si>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</si>
  <si>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</si>
  <si>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</si>
  <si>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</si>
  <si>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</si>
  <si>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</si>
  <si>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</si>
  <si>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</si>
  <si>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</si>
  <si>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</si>
  <si>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</si>
  <si>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</si>
  <si>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</si>
  <si>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</si>
  <si>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</si>
  <si>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</si>
  <si>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</si>
  <si>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</si>
  <si>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</si>
  <si>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</si>
  <si>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</si>
  <si>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</si>
  <si>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</si>
  <si>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</si>
  <si>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</si>
  <si>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</si>
  <si>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</si>
  <si>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</si>
  <si>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</si>
  <si>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</si>
  <si>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</si>
  <si>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</si>
  <si>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</si>
  <si>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</si>
  <si>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</si>
  <si>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</si>
  <si>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</si>
  <si>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</si>
  <si>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</si>
  <si>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</si>
  <si>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</si>
  <si>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</si>
  <si>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</si>
  <si>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</si>
  <si>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</si>
  <si>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</si>
  <si>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</si>
  <si>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</si>
  <si>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</si>
  <si>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</si>
  <si>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</si>
  <si>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</si>
  <si>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</si>
  <si>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</si>
  <si>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</si>
  <si>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</si>
  <si>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</si>
  <si>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</si>
  <si>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</si>
  <si>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</si>
  <si>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</si>
  <si>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</si>
  <si>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</si>
  <si>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</si>
  <si>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</si>
  <si>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</si>
  <si>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</si>
  <si>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</si>
  <si>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</si>
  <si>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</si>
  <si>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</si>
  <si>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</si>
  <si>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</si>
  <si>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</si>
  <si>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</si>
  <si>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</si>
  <si>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</si>
  <si>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</si>
  <si>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</si>
  <si>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</si>
  <si>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</si>
  <si>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</si>
  <si>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</si>
  <si>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</si>
  <si>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</si>
  <si>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</si>
  <si>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</si>
  <si>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</si>
  <si>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</si>
  <si>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</si>
  <si>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</si>
  <si>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</si>
  <si>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</si>
  <si>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</si>
  <si>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</si>
  <si>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</si>
  <si>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</si>
  <si>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</si>
  <si>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</si>
  <si>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</si>
  <si>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</si>
  <si>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</si>
  <si>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</si>
  <si>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</si>
  <si>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</si>
  <si>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</si>
  <si>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</si>
  <si>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</si>
  <si>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</si>
  <si>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</si>
  <si>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</si>
  <si>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</si>
  <si>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</si>
  <si>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</si>
  <si>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</si>
  <si>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</si>
  <si>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</si>
  <si>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</si>
  <si>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</si>
  <si>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</si>
  <si>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</si>
  <si>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</si>
  <si>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</si>
  <si>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</si>
  <si>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</si>
  <si>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</si>
  <si>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</si>
  <si>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</si>
  <si>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</si>
  <si>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</si>
  <si>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</si>
  <si>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</si>
  <si>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</si>
  <si>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</si>
  <si>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</si>
  <si>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</si>
  <si>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</si>
  <si>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</si>
  <si>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</si>
  <si>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</si>
  <si>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</si>
  <si>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</si>
  <si>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</si>
  <si>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</si>
  <si>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</si>
  <si>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</si>
  <si>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</si>
  <si>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</si>
  <si>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</si>
  <si>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</si>
  <si>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</si>
  <si>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</si>
  <si>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</si>
  <si>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</si>
  <si>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</si>
  <si>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</si>
  <si>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</si>
  <si>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</si>
  <si>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</si>
  <si>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</si>
  <si>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</si>
  <si>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</si>
  <si>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</si>
  <si>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</si>
  <si>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</si>
  <si>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</si>
  <si>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</si>
  <si>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</si>
  <si>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</si>
  <si>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</si>
  <si>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</si>
  <si>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</si>
  <si>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</si>
  <si>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</si>
  <si>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</si>
  <si>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</si>
  <si>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</si>
  <si>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</si>
  <si>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</si>
  <si>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</si>
  <si>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</si>
  <si>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</si>
  <si>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</si>
  <si>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</si>
  <si>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</si>
  <si>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</si>
  <si>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</si>
  <si>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</si>
  <si>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</si>
  <si>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</si>
  <si>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</si>
  <si>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</si>
  <si>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</si>
  <si>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</si>
  <si>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</si>
  <si>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</si>
  <si>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</si>
  <si>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</si>
  <si>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</si>
  <si>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</si>
  <si>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</si>
  <si>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</si>
  <si>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</si>
  <si>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</si>
  <si>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</si>
  <si>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</si>
  <si>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</si>
  <si>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</si>
  <si>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</si>
  <si>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</si>
  <si>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</si>
  <si>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</si>
  <si>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</si>
  <si>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</si>
  <si>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</si>
  <si>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</si>
  <si>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</si>
  <si>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</si>
  <si>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</si>
  <si>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</si>
  <si>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</si>
  <si>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</si>
  <si>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</si>
  <si>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</si>
  <si>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</si>
  <si>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</si>
  <si>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</si>
  <si>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</si>
  <si>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</si>
  <si>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</si>
  <si>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</si>
  <si>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</si>
  <si>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</si>
  <si>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</si>
  <si>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</si>
  <si>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</si>
  <si>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</si>
  <si>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</si>
  <si>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</si>
  <si>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</si>
  <si>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</si>
  <si>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</si>
  <si>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</si>
  <si>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</si>
  <si>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</si>
  <si>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</si>
  <si>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</si>
  <si>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</si>
  <si>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</si>
  <si>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</si>
  <si>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</si>
  <si>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</si>
  <si>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</si>
  <si>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</si>
  <si>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</si>
  <si>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</si>
  <si>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</si>
  <si>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</si>
  <si>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</si>
  <si>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</si>
  <si>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</si>
  <si>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</si>
  <si>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</si>
  <si>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</si>
  <si>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</si>
  <si>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</si>
  <si>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</si>
  <si>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</si>
  <si>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</si>
  <si>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</si>
  <si>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</si>
  <si>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</si>
  <si>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</si>
  <si>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</si>
  <si>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</si>
  <si>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</si>
  <si>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</si>
  <si>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</si>
  <si>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</si>
  <si>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</si>
  <si>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</si>
  <si>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</si>
  <si>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</si>
  <si>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</si>
  <si>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</si>
  <si>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</si>
  <si>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</si>
  <si>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</si>
  <si>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</si>
  <si>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</si>
  <si>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</si>
  <si>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</si>
  <si>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</si>
  <si>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</si>
  <si>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</si>
  <si>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</si>
  <si>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</si>
  <si>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</si>
  <si>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</si>
  <si>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</si>
  <si>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</si>
  <si>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</si>
  <si>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</si>
  <si>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</si>
  <si>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</si>
  <si>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</si>
  <si>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</si>
  <si>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</si>
  <si>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</si>
  <si>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</si>
  <si>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</si>
  <si>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</si>
  <si>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</si>
  <si>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</si>
  <si>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</si>
  <si>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</si>
  <si>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</si>
  <si>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</si>
  <si>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</si>
  <si>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</si>
  <si>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</si>
  <si>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</si>
  <si>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</si>
  <si>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</si>
  <si>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</si>
  <si>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</si>
  <si>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</si>
  <si>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</si>
  <si>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</si>
  <si>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</si>
  <si>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</si>
  <si>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</si>
  <si>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</si>
  <si>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</si>
  <si>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</si>
  <si>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</si>
  <si>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</si>
  <si>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</si>
  <si>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</si>
  <si>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</si>
  <si>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</si>
  <si>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</si>
  <si>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</si>
  <si>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</si>
  <si>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</si>
  <si>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</si>
  <si>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</si>
  <si>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</si>
  <si>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</si>
  <si>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</si>
  <si>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</si>
  <si>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</si>
  <si>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</si>
  <si>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</si>
  <si>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</si>
  <si>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</si>
  <si>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</si>
  <si>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</si>
  <si>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</si>
  <si>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</si>
  <si>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</si>
  <si>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</si>
  <si>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</si>
  <si>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</si>
  <si>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</si>
  <si>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</si>
  <si>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</si>
  <si>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</si>
  <si>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</si>
  <si>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</si>
  <si>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</si>
  <si>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</si>
  <si>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</si>
  <si>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</si>
  <si>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</si>
  <si>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</si>
  <si>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</si>
  <si>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</si>
  <si>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</si>
  <si>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</si>
  <si>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</si>
  <si>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</si>
  <si>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</si>
  <si>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</si>
  <si>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</si>
  <si>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</si>
  <si>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</si>
  <si>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</si>
  <si>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</si>
  <si>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</si>
  <si>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</si>
  <si>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</si>
  <si>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</si>
  <si>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</si>
  <si>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</si>
  <si>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</si>
  <si>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</si>
  <si>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</si>
  <si>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</si>
  <si>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</si>
  <si>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</si>
  <si>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</si>
  <si>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</si>
  <si>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</si>
  <si>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</si>
  <si>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</si>
  <si>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</si>
  <si>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</si>
  <si>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</si>
  <si>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</si>
  <si>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</si>
  <si>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</si>
  <si>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</si>
  <si>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</si>
  <si>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</si>
  <si>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</si>
  <si>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</si>
  <si>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</si>
  <si>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</si>
  <si>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</si>
  <si>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</si>
  <si>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</si>
  <si>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</si>
  <si>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</si>
  <si>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</si>
  <si>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</si>
  <si>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</si>
  <si>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</si>
  <si>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</si>
  <si>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</si>
  <si>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</si>
  <si>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</si>
  <si>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</si>
  <si>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</si>
  <si>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</si>
  <si>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</si>
  <si>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</si>
  <si>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</si>
  <si>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</si>
  <si>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</si>
  <si>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</si>
  <si>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</si>
  <si>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</si>
  <si>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</si>
  <si>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</si>
  <si>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</si>
  <si>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</si>
  <si>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</si>
  <si>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</si>
  <si>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</si>
  <si>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</si>
  <si>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</si>
  <si>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</si>
  <si>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</si>
  <si>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</si>
  <si>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</si>
  <si>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</si>
  <si>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</si>
  <si>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</si>
  <si>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</si>
  <si>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</si>
  <si>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</si>
  <si>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</si>
  <si>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</si>
  <si>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</si>
  <si>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</si>
  <si>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</si>
  <si>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</si>
  <si>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</si>
  <si>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</si>
  <si>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</si>
  <si>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</si>
  <si>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</si>
  <si>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</si>
  <si>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</si>
  <si>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</si>
  <si>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</si>
  <si>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</si>
  <si>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</si>
  <si>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</si>
  <si>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</si>
  <si>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</si>
  <si>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</si>
  <si>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</si>
  <si>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</si>
  <si>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</si>
  <si>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</si>
  <si>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</si>
  <si>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</si>
  <si>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</si>
  <si>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</si>
  <si>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</si>
  <si>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</si>
  <si>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</si>
  <si>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</si>
  <si>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</si>
  <si>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</si>
  <si>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</si>
  <si>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</si>
  <si>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</si>
  <si>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</si>
  <si>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</si>
  <si>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</si>
  <si>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</si>
  <si>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</si>
  <si>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</si>
  <si>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</si>
  <si>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</si>
  <si>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</si>
  <si>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</si>
  <si>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</si>
  <si>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</si>
  <si>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</si>
  <si>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</si>
  <si>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</si>
  <si>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</si>
  <si>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</si>
  <si>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</si>
  <si>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</si>
  <si>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</si>
  <si>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</si>
  <si>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</si>
  <si>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</si>
  <si>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</si>
  <si>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</si>
  <si>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</si>
  <si>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</si>
  <si>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</si>
  <si>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</si>
  <si>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</si>
  <si>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</si>
  <si>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</si>
  <si>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</si>
  <si>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</si>
  <si>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</si>
  <si>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</si>
  <si>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</si>
  <si>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</si>
  <si>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</si>
  <si>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</si>
  <si>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</si>
  <si>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</si>
  <si>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</si>
  <si>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</si>
  <si>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</si>
  <si>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</si>
  <si>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</si>
  <si>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</si>
  <si>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</si>
  <si>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</si>
  <si>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</si>
  <si>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</si>
  <si>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</si>
  <si>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</si>
  <si>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</si>
  <si>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</si>
  <si>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</si>
  <si>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</si>
  <si>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</si>
  <si>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</si>
  <si>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</si>
  <si>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</si>
  <si>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</si>
  <si>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</si>
  <si>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</si>
  <si>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</si>
  <si>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</si>
  <si>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</si>
  <si>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</si>
  <si>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</si>
  <si>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</si>
  <si>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</si>
  <si>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</si>
  <si>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</si>
  <si>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</si>
  <si>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</si>
  <si>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</si>
  <si>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</si>
  <si>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</si>
  <si>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</si>
  <si>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</si>
  <si>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</si>
  <si>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</si>
  <si>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</si>
  <si>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</si>
  <si>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</si>
  <si>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</si>
  <si>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</si>
  <si>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</si>
  <si>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</si>
  <si>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</si>
  <si>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</si>
  <si>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</si>
  <si>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</si>
  <si>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</si>
  <si>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</si>
  <si>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</si>
  <si>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</si>
  <si>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</si>
  <si>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</si>
  <si>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</si>
  <si>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</si>
  <si>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</si>
  <si>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</si>
  <si>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</si>
  <si>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</si>
  <si>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</si>
  <si>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</si>
  <si>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</si>
  <si>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</si>
  <si>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</si>
  <si>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</si>
  <si>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</si>
  <si>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</si>
  <si>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</si>
  <si>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</si>
  <si>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</si>
  <si>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</si>
  <si>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</si>
  <si>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</si>
  <si>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</si>
  <si>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</si>
  <si>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</si>
  <si>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</si>
  <si>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</si>
  <si>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</si>
  <si>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</si>
  <si>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</si>
  <si>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</si>
  <si>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</si>
  <si>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</si>
  <si>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</si>
  <si>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</si>
  <si>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</si>
  <si>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</si>
  <si>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</si>
  <si>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</si>
  <si>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</si>
  <si>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</si>
  <si>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</si>
  <si>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</si>
  <si>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</si>
  <si>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</si>
  <si>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</si>
  <si>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</si>
  <si>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</si>
  <si>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</si>
  <si>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</si>
  <si>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</si>
  <si>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</si>
  <si>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</si>
  <si>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</si>
  <si>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</si>
  <si>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</si>
  <si>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</si>
  <si>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</si>
  <si>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</si>
  <si>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</si>
  <si>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</si>
  <si>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</si>
  <si>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</si>
  <si>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</si>
  <si>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</si>
  <si>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</si>
  <si>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</si>
  <si>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</si>
  <si>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</si>
  <si>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</si>
  <si>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</si>
  <si>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</si>
  <si>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</si>
  <si>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</si>
  <si>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</si>
  <si>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</si>
  <si>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</si>
  <si>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</si>
  <si>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</si>
  <si>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</si>
  <si>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</si>
  <si>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</si>
  <si>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</si>
  <si>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</si>
  <si>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</si>
  <si>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</si>
  <si>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</si>
  <si>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</si>
  <si>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</si>
  <si>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</si>
  <si>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</si>
  <si>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</si>
  <si>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</si>
  <si>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</si>
  <si>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</si>
  <si>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</si>
  <si>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</si>
  <si>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</si>
  <si>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</si>
  <si>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</si>
  <si>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</si>
  <si>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</si>
  <si>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</si>
  <si>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</si>
  <si>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</si>
  <si>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</si>
  <si>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</si>
  <si>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</si>
  <si>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</si>
  <si>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</si>
  <si>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</si>
  <si>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</si>
  <si>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</si>
  <si>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</si>
  <si>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</si>
  <si>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</si>
  <si>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</si>
  <si>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</si>
  <si>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</si>
  <si>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</si>
  <si>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</si>
  <si>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</si>
  <si>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</si>
  <si>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</si>
  <si>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</si>
  <si>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</si>
  <si>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</si>
  <si>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</si>
  <si>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</si>
  <si>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</si>
  <si>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</si>
  <si>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</si>
  <si>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</si>
  <si>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</si>
  <si>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</si>
  <si>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</si>
  <si>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</si>
  <si>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</si>
  <si>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</si>
  <si>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</si>
  <si>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</si>
  <si>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</si>
  <si>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</si>
  <si>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</si>
  <si>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</si>
  <si>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</si>
  <si>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</si>
  <si>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</si>
  <si>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</si>
  <si>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</si>
  <si>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</si>
  <si>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</si>
  <si>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</si>
  <si>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</si>
  <si>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</si>
  <si>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</si>
  <si>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</si>
  <si>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</si>
  <si>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</si>
  <si>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</si>
  <si>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</si>
  <si>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</si>
  <si>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</si>
  <si>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</si>
  <si>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</si>
  <si>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</si>
  <si>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</si>
  <si>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</si>
  <si>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</si>
  <si>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</si>
  <si>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</si>
  <si>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</si>
  <si>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</si>
  <si>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</si>
  <si>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</si>
  <si>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</si>
  <si>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</si>
  <si>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</si>
  <si>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</si>
  <si>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</si>
  <si>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</si>
  <si>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</si>
  <si>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</si>
  <si>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</si>
  <si>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</si>
  <si>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</si>
  <si>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</si>
  <si>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</si>
  <si>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</si>
  <si>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</si>
  <si>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</si>
  <si>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</si>
  <si>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</si>
  <si>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</si>
  <si>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</si>
  <si>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</si>
  <si>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</si>
  <si>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</si>
  <si>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</si>
  <si>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</si>
  <si>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</si>
  <si>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</si>
  <si>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</si>
  <si>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</si>
  <si>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</si>
  <si>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</si>
  <si>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</si>
  <si>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</si>
  <si>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</si>
  <si>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</si>
  <si>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</si>
  <si>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</si>
  <si>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</si>
  <si>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</si>
  <si>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</si>
  <si>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</si>
  <si>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</si>
  <si>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</si>
  <si>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</si>
  <si>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</si>
  <si>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</si>
  <si>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</si>
  <si>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</si>
  <si>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</si>
  <si>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</si>
  <si>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</si>
  <si>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</si>
  <si>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</si>
  <si>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</si>
  <si>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</si>
  <si>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</si>
  <si>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</si>
  <si>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</si>
  <si>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</si>
  <si>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</si>
  <si>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</si>
  <si>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</si>
  <si>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</si>
  <si>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</si>
  <si>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</si>
  <si>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</si>
  <si>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</si>
  <si>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</si>
  <si>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</si>
  <si>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</si>
  <si>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</si>
  <si>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</si>
  <si>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</si>
  <si>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</si>
  <si>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</si>
  <si>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</si>
  <si>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</si>
  <si>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</si>
  <si>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</si>
  <si>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</si>
  <si>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</si>
  <si>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</si>
  <si>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</si>
  <si>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</si>
  <si>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</si>
  <si>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</si>
  <si>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</si>
  <si>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</si>
  <si>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</si>
  <si>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</si>
  <si>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</si>
  <si>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</si>
  <si>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</si>
  <si>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</si>
  <si>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</si>
  <si>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</si>
  <si>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</si>
  <si>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</si>
  <si>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</si>
  <si>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</si>
  <si>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</si>
  <si>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</si>
  <si>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</si>
  <si>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</si>
  <si>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</si>
  <si>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</si>
  <si>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</si>
  <si>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</si>
  <si>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</si>
  <si>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</si>
  <si>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</si>
  <si>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</si>
  <si>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</si>
  <si>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</si>
  <si>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</si>
  <si>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</si>
  <si>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</si>
  <si>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</si>
  <si>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</si>
  <si>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</si>
  <si>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</si>
  <si>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</si>
  <si>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</si>
  <si>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</si>
  <si>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</si>
  <si>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</si>
  <si>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</si>
  <si>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</si>
  <si>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</si>
  <si>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</si>
  <si>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</si>
  <si>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</si>
  <si>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</si>
  <si>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</si>
  <si>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</si>
  <si>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</si>
  <si>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</si>
  <si>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</si>
  <si>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</si>
  <si>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</si>
  <si>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</si>
  <si>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</si>
  <si>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</si>
  <si>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</si>
  <si>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</si>
  <si>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</si>
  <si>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</si>
  <si>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</si>
  <si>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</si>
  <si>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</si>
  <si>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</si>
  <si>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</si>
  <si>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</si>
  <si>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</si>
  <si>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</si>
  <si>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</si>
  <si>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</si>
  <si>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</si>
  <si>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</si>
  <si>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</si>
  <si>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</si>
  <si>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</si>
  <si>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</si>
  <si>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</si>
  <si>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</si>
  <si>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</si>
  <si>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</si>
  <si>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</si>
  <si>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</si>
  <si>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</si>
  <si>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</si>
  <si>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</si>
  <si>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</si>
  <si>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</si>
  <si>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</si>
  <si>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</si>
  <si>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</si>
  <si>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</si>
  <si>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</si>
  <si>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</si>
  <si>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</si>
  <si>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</si>
  <si>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</si>
  <si>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</si>
  <si>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</si>
  <si>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</si>
  <si>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</si>
  <si>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</si>
  <si>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</si>
  <si>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</si>
  <si>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</si>
  <si>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</si>
  <si>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</si>
  <si>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</si>
  <si>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</si>
  <si>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</si>
  <si>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</si>
  <si>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</si>
  <si>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</si>
  <si>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</si>
  <si>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</si>
  <si>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</si>
  <si>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</si>
  <si>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</si>
  <si>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</si>
  <si>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</si>
  <si>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</si>
  <si>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</si>
  <si>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</si>
  <si>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</si>
  <si>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</si>
  <si>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</si>
  <si>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</si>
  <si>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</si>
  <si>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</si>
  <si>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</si>
  <si>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</si>
  <si>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</si>
  <si>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</si>
  <si>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</si>
  <si>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</si>
  <si>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</si>
  <si>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</si>
  <si>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</si>
  <si>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</si>
  <si>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</si>
  <si>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</si>
  <si>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</si>
  <si>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</si>
  <si>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</si>
  <si>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</si>
  <si>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</si>
  <si>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</si>
  <si>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</si>
  <si>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</si>
  <si>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</si>
  <si>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</si>
  <si>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</si>
  <si>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</si>
  <si>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</si>
  <si>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</si>
  <si>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</si>
  <si>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</si>
  <si>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</si>
  <si>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</si>
  <si>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</si>
  <si>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</si>
  <si>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</si>
  <si>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</si>
  <si>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</si>
  <si>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</si>
  <si>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</si>
  <si>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</si>
  <si>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</si>
  <si>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</si>
  <si>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</si>
  <si>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</si>
  <si>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</si>
  <si>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</si>
  <si>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</si>
  <si>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</si>
  <si>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</si>
  <si>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</si>
  <si>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</si>
  <si>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</si>
  <si>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</si>
  <si>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</si>
  <si>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</si>
  <si>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</si>
  <si>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</si>
  <si>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</si>
  <si>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</si>
  <si>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</si>
  <si>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</si>
  <si>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</si>
  <si>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</si>
  <si>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</si>
  <si>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</si>
  <si>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</si>
  <si>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</si>
  <si>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</si>
  <si>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</si>
  <si>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</si>
  <si>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</si>
  <si>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</si>
  <si>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</si>
  <si>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</si>
  <si>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</si>
  <si>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</si>
  <si>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</si>
  <si>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</si>
  <si>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</si>
  <si>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</si>
  <si>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</si>
  <si>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</si>
  <si>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</si>
  <si>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</si>
  <si>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</si>
  <si>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</si>
  <si>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</si>
  <si>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</si>
  <si>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</si>
  <si>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</si>
  <si>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</si>
  <si>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</si>
  <si>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</si>
  <si>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</si>
  <si>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</si>
  <si>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</si>
  <si>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</si>
  <si>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</si>
  <si>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</si>
  <si>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</si>
  <si>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</si>
  <si>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</si>
  <si>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</si>
  <si>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</si>
  <si>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</si>
  <si>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</si>
  <si>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</si>
  <si>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</si>
  <si>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</si>
  <si>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</si>
  <si>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</si>
  <si>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</si>
  <si>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</si>
  <si>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</si>
  <si>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</si>
  <si>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</si>
  <si>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</si>
  <si>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</si>
  <si>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</si>
  <si>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</si>
  <si>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</si>
  <si>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</si>
  <si>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</si>
  <si>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</si>
  <si>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</si>
  <si>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</si>
  <si>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</si>
  <si>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</si>
  <si>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</si>
  <si>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</si>
  <si>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</si>
  <si>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</si>
  <si>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</si>
  <si>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</si>
  <si>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</si>
  <si>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</si>
  <si>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</si>
  <si>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</si>
  <si>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</si>
  <si>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</si>
  <si>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</si>
  <si>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</si>
  <si>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</si>
  <si>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</si>
  <si>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</si>
  <si>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</si>
  <si>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</si>
  <si>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</si>
  <si>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</si>
  <si>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</si>
  <si>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</si>
  <si>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</si>
  <si>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</si>
  <si>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</si>
  <si>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</si>
  <si>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</si>
  <si>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</si>
  <si>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</si>
  <si>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</si>
  <si>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</si>
  <si>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</si>
  <si>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</si>
  <si>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</si>
  <si>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</si>
  <si>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</si>
  <si>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</si>
  <si>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</si>
  <si>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</si>
  <si>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</si>
  <si>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</si>
  <si>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</si>
  <si>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</si>
  <si>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</si>
  <si>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</si>
  <si>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</si>
  <si>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</si>
  <si>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</si>
  <si>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</si>
  <si>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</si>
  <si>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</si>
  <si>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</si>
  <si>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</si>
  <si>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</si>
  <si>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</si>
  <si>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</si>
  <si>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</si>
  <si>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</si>
  <si>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</si>
  <si>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</si>
  <si>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</si>
  <si>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</si>
  <si>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</si>
  <si>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</si>
  <si>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</si>
  <si>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</si>
  <si>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</si>
  <si>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</si>
  <si>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</si>
  <si>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</si>
  <si>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</si>
  <si>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</si>
  <si>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</si>
  <si>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</si>
  <si>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</si>
  <si>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</si>
  <si>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</si>
  <si>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</si>
  <si>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</si>
  <si>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</si>
  <si>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</si>
  <si>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</si>
  <si>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</si>
  <si>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</si>
  <si>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</si>
  <si>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</si>
  <si>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</si>
  <si>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</si>
  <si>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</si>
  <si>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</si>
  <si>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</si>
  <si>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</si>
  <si>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</si>
  <si>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</si>
  <si>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</si>
  <si>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</si>
  <si>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</si>
  <si>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</si>
  <si>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</si>
  <si>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</si>
  <si>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</si>
  <si>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</si>
  <si>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</si>
  <si>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</si>
  <si>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</si>
  <si>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</si>
  <si>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</si>
  <si>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</si>
  <si>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</si>
  <si>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</si>
  <si>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</si>
  <si>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</si>
  <si>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</si>
  <si>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</si>
  <si>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</si>
  <si>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</si>
  <si>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</si>
  <si>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</si>
  <si>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</si>
  <si>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</si>
  <si>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</si>
  <si>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</si>
  <si>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</si>
  <si>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</si>
  <si>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</si>
  <si>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</si>
  <si>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</si>
  <si>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</si>
  <si>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</si>
  <si>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</si>
  <si>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</si>
  <si>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</si>
  <si>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</si>
  <si>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</si>
  <si>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</si>
  <si>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</si>
  <si>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</si>
  <si>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</si>
  <si>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</si>
  <si>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</si>
  <si>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</si>
  <si>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</si>
  <si>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</si>
  <si>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</si>
  <si>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</si>
  <si>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</si>
  <si>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</si>
  <si>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</si>
  <si>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</si>
  <si>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</si>
  <si>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</si>
  <si>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</si>
  <si>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</si>
  <si>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</si>
  <si>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</si>
  <si>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</si>
  <si>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</si>
  <si>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</si>
  <si>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</si>
  <si>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</si>
  <si>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</si>
  <si>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</si>
  <si>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</si>
  <si>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</si>
  <si>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</si>
  <si>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</si>
  <si>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</si>
  <si>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</si>
  <si>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</si>
  <si>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</si>
  <si>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</si>
  <si>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</si>
  <si>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</si>
  <si>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</si>
  <si>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</si>
  <si>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</si>
  <si>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</si>
  <si>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</si>
  <si>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</si>
  <si>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</si>
  <si>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</si>
  <si>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</si>
  <si>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</si>
  <si>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</si>
  <si>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</si>
  <si>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</si>
  <si>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</si>
  <si>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</si>
  <si>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</si>
  <si>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</si>
  <si>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</si>
  <si>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</si>
  <si>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</si>
  <si>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</si>
  <si>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</si>
  <si>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</si>
  <si>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</si>
  <si>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</si>
  <si>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</si>
  <si>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</si>
  <si>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</si>
  <si>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</si>
  <si>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</si>
  <si>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</si>
  <si>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</si>
  <si>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</si>
  <si>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</si>
  <si>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</si>
  <si>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</si>
  <si>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</si>
  <si>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</si>
  <si>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</si>
  <si>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</si>
  <si>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</si>
  <si>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</si>
  <si>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</si>
  <si>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</si>
  <si>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</si>
  <si>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</si>
  <si>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</si>
  <si>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</si>
  <si>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</si>
  <si>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</si>
  <si>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</si>
  <si>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</si>
  <si>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</si>
  <si>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</si>
  <si>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</si>
  <si>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</si>
  <si>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</si>
  <si>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</si>
  <si>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</si>
  <si>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</si>
  <si>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</si>
  <si>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</si>
  <si>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</si>
  <si>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</si>
  <si>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</si>
  <si>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</si>
  <si>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</si>
  <si>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</si>
  <si>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</si>
  <si>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</si>
  <si>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</si>
  <si>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</si>
  <si>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</si>
  <si>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</si>
  <si>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</si>
  <si>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</si>
  <si>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</si>
  <si>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</si>
  <si>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</si>
  <si>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</si>
  <si>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</si>
  <si>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</si>
  <si>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</si>
  <si>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</si>
  <si>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</si>
  <si>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</si>
  <si>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</si>
  <si>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</si>
  <si>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</si>
  <si>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</si>
  <si>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</si>
  <si>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</si>
  <si>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</si>
  <si>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</si>
  <si>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</si>
  <si>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</si>
  <si>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</si>
  <si>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</si>
  <si>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</si>
  <si>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</si>
  <si>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</si>
  <si>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</si>
  <si>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</si>
  <si>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</si>
  <si>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</si>
  <si>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</si>
  <si>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</si>
  <si>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</si>
  <si>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</si>
  <si>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</si>
  <si>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</si>
  <si>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</si>
  <si>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</si>
  <si>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</si>
  <si>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</si>
  <si>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</si>
  <si>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</si>
  <si>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</si>
  <si>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</si>
  <si>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</si>
  <si>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</si>
  <si>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</si>
  <si>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</si>
  <si>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</si>
  <si>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</si>
  <si>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</si>
  <si>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</si>
  <si>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</si>
  <si>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</si>
  <si>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</si>
  <si>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</si>
  <si>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</si>
  <si>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</si>
  <si>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</si>
  <si>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</si>
  <si>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</si>
  <si>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</si>
  <si>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</si>
  <si>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</si>
  <si>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</si>
  <si>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</si>
  <si>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</si>
  <si>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</si>
  <si>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</si>
  <si>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</si>
  <si>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</si>
  <si>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</si>
  <si>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</si>
  <si>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</si>
  <si>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</si>
  <si>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</si>
  <si>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</si>
  <si>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</si>
  <si>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</si>
  <si>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</si>
  <si>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</si>
  <si>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</si>
  <si>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</si>
  <si>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</si>
  <si>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</si>
  <si>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</si>
  <si>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</si>
  <si>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</si>
  <si>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</si>
  <si>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</si>
  <si>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</si>
  <si>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</si>
  <si>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</si>
  <si>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</si>
  <si>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</si>
  <si>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</si>
  <si>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</si>
  <si>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</si>
  <si>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</si>
  <si>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</si>
  <si>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</si>
  <si>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</si>
  <si>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</si>
  <si>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</si>
  <si>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</si>
  <si>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</si>
  <si>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</si>
  <si>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</si>
  <si>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</si>
  <si>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</si>
  <si>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</si>
  <si>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</si>
  <si>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</si>
  <si>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</si>
  <si>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</si>
  <si>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</si>
  <si>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</si>
  <si>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</si>
  <si>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</si>
  <si>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</si>
  <si>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</si>
  <si>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</si>
  <si>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</si>
  <si>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</si>
  <si>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</si>
  <si>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</si>
  <si>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</si>
  <si>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</si>
  <si>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</si>
  <si>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</si>
  <si>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</si>
  <si>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</si>
  <si>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</si>
  <si>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</si>
  <si>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</si>
  <si>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</si>
  <si>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</si>
  <si>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</si>
  <si>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</si>
  <si>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</si>
  <si>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</si>
  <si>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</si>
  <si>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</si>
  <si>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</si>
  <si>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</si>
  <si>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</si>
  <si>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</si>
  <si>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</si>
  <si>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</si>
  <si>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</si>
  <si>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</si>
  <si>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</si>
  <si>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</si>
  <si>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</si>
  <si>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</si>
  <si>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</si>
  <si>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</si>
  <si>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</si>
  <si>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</si>
  <si>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</si>
  <si>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</si>
  <si>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</si>
  <si>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</si>
  <si>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</si>
  <si>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</si>
  <si>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</si>
  <si>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</si>
  <si>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</si>
  <si>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</si>
  <si>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</si>
  <si>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</si>
  <si>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</si>
  <si>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</si>
  <si>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</si>
  <si>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</si>
  <si>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</si>
  <si>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</si>
  <si>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</si>
  <si>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</si>
  <si>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</si>
  <si>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</si>
  <si>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</si>
  <si>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</si>
  <si>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</si>
  <si>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</si>
  <si>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</si>
  <si>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</si>
  <si>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</si>
  <si>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</si>
  <si>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</si>
  <si>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</si>
  <si>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</si>
  <si>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</si>
  <si>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</si>
  <si>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</si>
  <si>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</si>
  <si>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</si>
  <si>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</si>
  <si>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</si>
  <si>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</si>
  <si>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</si>
  <si>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</si>
  <si>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</si>
  <si>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</si>
  <si>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</si>
  <si>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</si>
  <si>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</si>
  <si>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</si>
  <si>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</si>
  <si>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</si>
  <si>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</si>
  <si>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</si>
  <si>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</si>
  <si>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</si>
  <si>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</si>
  <si>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</si>
  <si>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</si>
  <si>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</si>
  <si>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</si>
  <si>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</si>
  <si>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</si>
  <si>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</si>
  <si>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</si>
  <si>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</si>
  <si>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</si>
  <si>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</si>
  <si>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</si>
  <si>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</si>
  <si>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</si>
  <si>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</si>
  <si>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</si>
  <si>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</si>
  <si>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</si>
  <si>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</si>
  <si>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</si>
  <si>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</si>
  <si>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</si>
  <si>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</si>
  <si>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</si>
  <si>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</si>
  <si>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</si>
  <si>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</si>
  <si>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</si>
  <si>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</si>
  <si>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</si>
  <si>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</si>
  <si>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</si>
  <si>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</si>
  <si>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</si>
  <si>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</si>
  <si>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</si>
  <si>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</si>
  <si>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</si>
  <si>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</si>
  <si>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</si>
  <si>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</si>
  <si>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</si>
  <si>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</si>
  <si>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</si>
  <si>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</si>
  <si>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</si>
  <si>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</si>
  <si>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</si>
  <si>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</si>
  <si>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</si>
  <si>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</si>
  <si>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</si>
  <si>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</si>
  <si>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</si>
  <si>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</si>
  <si>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</si>
  <si>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</si>
  <si>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</si>
  <si>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</si>
  <si>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</si>
  <si>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</si>
  <si>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</si>
  <si>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</si>
  <si>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</si>
  <si>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</si>
  <si>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</si>
  <si>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</si>
  <si>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</si>
  <si>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</si>
  <si>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</si>
  <si>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</si>
  <si>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</si>
  <si>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</si>
  <si>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</si>
  <si>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</si>
  <si>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</si>
  <si>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</si>
  <si>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</si>
  <si>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</si>
  <si>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</si>
  <si>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</si>
  <si>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</si>
  <si>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</si>
  <si>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</si>
  <si>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</si>
  <si>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</si>
  <si>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</si>
  <si>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</si>
  <si>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</si>
  <si>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</si>
  <si>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</si>
  <si>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</si>
  <si>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</si>
  <si>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</si>
  <si>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</si>
  <si>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</si>
  <si>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</si>
  <si>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</si>
  <si>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</si>
  <si>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</si>
  <si>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</si>
  <si>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</si>
  <si>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</si>
  <si>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</si>
  <si>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</si>
  <si>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</si>
  <si>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</si>
  <si>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</si>
  <si>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</si>
  <si>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</si>
  <si>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</si>
  <si>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</si>
  <si>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</si>
  <si>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</si>
  <si>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</si>
  <si>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</si>
  <si>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</si>
  <si>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</si>
  <si>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</si>
  <si>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</si>
  <si>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</si>
  <si>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</si>
  <si>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</si>
  <si>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</si>
  <si>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</si>
  <si>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</si>
  <si>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</si>
  <si>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</si>
  <si>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</si>
  <si>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</si>
  <si>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</si>
  <si>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</si>
  <si>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</si>
  <si>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</si>
  <si>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</si>
  <si>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</si>
  <si>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</si>
  <si>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</si>
  <si>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</si>
  <si>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</si>
  <si>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</si>
  <si>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</si>
  <si>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</si>
  <si>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</si>
  <si>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</si>
  <si>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</si>
  <si>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</si>
  <si>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</si>
  <si>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</si>
  <si>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</si>
  <si>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</si>
  <si>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</si>
  <si>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</si>
  <si>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</si>
  <si>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</si>
  <si>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</si>
  <si>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</si>
  <si>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</si>
  <si>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</si>
  <si>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</si>
  <si>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</si>
  <si>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</si>
  <si>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</si>
  <si>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</si>
  <si>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</si>
  <si>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</si>
  <si>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</si>
  <si>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</si>
  <si>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</si>
  <si>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</si>
  <si>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</si>
  <si>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</si>
  <si>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</si>
  <si>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</si>
  <si>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</si>
  <si>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</si>
  <si>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</si>
  <si>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</si>
  <si>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</si>
  <si>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</si>
  <si>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</si>
  <si>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</si>
  <si>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</si>
  <si>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</si>
  <si>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</si>
  <si>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</si>
  <si>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</si>
  <si>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</si>
  <si>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</si>
  <si>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</si>
  <si>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</si>
  <si>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</si>
  <si>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</si>
  <si>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</si>
  <si>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</si>
  <si>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</si>
  <si>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</si>
  <si>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</si>
  <si>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</si>
  <si>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</si>
  <si>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</si>
  <si>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</si>
  <si>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</si>
  <si>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</si>
  <si>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</si>
  <si>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</si>
  <si>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</si>
  <si>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</si>
  <si>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</si>
  <si>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</si>
  <si>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</si>
  <si>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</si>
  <si>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</si>
  <si>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</si>
  <si>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</si>
  <si>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</si>
  <si>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</si>
  <si>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</si>
  <si>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</si>
  <si>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</si>
  <si>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</si>
  <si>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</si>
  <si>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</si>
  <si>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</si>
  <si>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</si>
  <si>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</si>
  <si>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</si>
  <si>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</si>
  <si>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</si>
  <si>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</si>
  <si>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</si>
  <si>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</si>
  <si>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</si>
  <si>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</si>
  <si>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</si>
  <si>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</si>
  <si>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</si>
  <si>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</si>
  <si>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</si>
  <si>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</si>
  <si>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</si>
  <si>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</si>
  <si>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</si>
  <si>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</si>
  <si>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</si>
  <si>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</si>
  <si>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</si>
  <si>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</si>
  <si>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</si>
  <si>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</si>
  <si>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</si>
  <si>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</si>
  <si>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</si>
  <si>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</si>
  <si>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</si>
  <si>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</si>
  <si>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</si>
  <si>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</si>
  <si>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</si>
  <si>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</si>
  <si>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</si>
  <si>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</si>
  <si>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</si>
  <si>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</si>
  <si>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</si>
  <si>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</si>
  <si>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</si>
  <si>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</si>
  <si>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</si>
  <si>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</si>
  <si>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</si>
  <si>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</si>
  <si>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</si>
  <si>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</si>
  <si>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</si>
  <si>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</si>
  <si>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</si>
  <si>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</si>
  <si>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</si>
  <si>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</si>
  <si>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</si>
  <si>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</si>
  <si>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</si>
  <si>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</si>
  <si>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</si>
  <si>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</si>
  <si>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</si>
  <si>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</si>
  <si>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</si>
  <si>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</si>
  <si>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</si>
  <si>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</si>
  <si>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</si>
  <si>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</si>
  <si>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</si>
  <si>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</si>
  <si>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</si>
  <si>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</si>
  <si>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</si>
  <si>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</si>
  <si>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</si>
  <si>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</si>
  <si>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</si>
  <si>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</si>
  <si>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</si>
  <si>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</si>
  <si>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</si>
  <si>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</si>
  <si>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</si>
  <si>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</si>
  <si>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</si>
  <si>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</si>
  <si>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</si>
  <si>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</si>
  <si>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</si>
  <si>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</si>
  <si>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</si>
  <si>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</si>
  <si>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</si>
  <si>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</si>
  <si>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</si>
  <si>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</si>
  <si>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</si>
  <si>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</si>
  <si>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</si>
  <si>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</si>
  <si>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</si>
  <si>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</si>
  <si>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</si>
  <si>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</si>
  <si>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</si>
  <si>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</si>
  <si>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</si>
  <si>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</si>
  <si>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</si>
  <si>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</si>
  <si>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</si>
  <si>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</si>
  <si>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</si>
  <si>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</si>
  <si>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</si>
  <si>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</si>
  <si>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</si>
  <si>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</si>
  <si>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</si>
  <si>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</si>
  <si>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</si>
  <si>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</si>
  <si>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</si>
  <si>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</si>
  <si>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</si>
  <si>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</si>
  <si>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</si>
  <si>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</si>
  <si>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</si>
  <si>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</si>
  <si>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</si>
  <si>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</si>
  <si>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</si>
  <si>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</si>
  <si>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</si>
  <si>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</si>
  <si>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</si>
  <si>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</si>
  <si>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</si>
  <si>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</si>
  <si>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</si>
  <si>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</si>
  <si>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</si>
  <si>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</si>
  <si>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</si>
  <si>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</si>
  <si>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</si>
  <si>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</si>
  <si>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</si>
  <si>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</si>
  <si>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</si>
  <si>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</si>
  <si>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</si>
  <si>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</si>
  <si>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</si>
  <si>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</si>
  <si>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</si>
  <si>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</si>
  <si>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</si>
  <si>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</si>
  <si>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</si>
  <si>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</si>
  <si>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</si>
  <si>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</si>
  <si>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</si>
  <si>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</si>
  <si>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</si>
  <si>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</si>
  <si>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</si>
  <si>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</si>
  <si>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</si>
  <si>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</si>
  <si>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</si>
  <si>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</si>
  <si>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</si>
  <si>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</si>
  <si>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</si>
  <si>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</si>
  <si>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</si>
  <si>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</si>
  <si>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</si>
  <si>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</si>
  <si>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</si>
  <si>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</si>
  <si>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</si>
  <si>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</si>
  <si>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</si>
  <si>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</si>
  <si>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</si>
  <si>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</si>
  <si>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</si>
  <si>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</si>
  <si>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</si>
  <si>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</si>
  <si>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</si>
  <si>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</si>
  <si>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</si>
  <si>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</si>
  <si>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</si>
  <si>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</si>
  <si>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</si>
  <si>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</si>
  <si>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</si>
  <si>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</si>
  <si>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</si>
  <si>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</si>
  <si>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</si>
  <si>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</si>
  <si>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</si>
  <si>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</si>
  <si>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</si>
  <si>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</si>
  <si>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</si>
  <si>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</si>
  <si>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</si>
  <si>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</si>
  <si>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</si>
  <si>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</si>
  <si>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</si>
  <si>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</si>
  <si>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</si>
  <si>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</si>
  <si>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</si>
  <si>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</si>
  <si>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</si>
  <si>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</si>
  <si>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</si>
  <si>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</si>
  <si>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</si>
  <si>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</si>
  <si>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</si>
  <si>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</si>
  <si>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</si>
  <si>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</si>
  <si>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</si>
  <si>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</si>
  <si>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</si>
  <si>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</si>
  <si>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</si>
  <si>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</si>
  <si>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</si>
  <si>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</si>
  <si>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</si>
  <si>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</si>
  <si>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</si>
  <si>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</si>
  <si>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</si>
  <si>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</si>
  <si>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</si>
  <si>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</si>
  <si>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</si>
  <si>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</si>
  <si>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</si>
  <si>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</si>
  <si>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</si>
  <si>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</si>
  <si>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</si>
  <si>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</si>
  <si>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</si>
  <si>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</si>
  <si>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</si>
  <si>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</si>
  <si>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</si>
  <si>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</si>
  <si>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</si>
  <si>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</si>
  <si>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</si>
  <si>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</si>
  <si>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</si>
  <si>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</si>
  <si>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</si>
  <si>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</si>
  <si>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</si>
  <si>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</si>
  <si>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</si>
  <si>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</si>
  <si>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</si>
  <si>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</si>
  <si>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</si>
  <si>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</si>
  <si>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</si>
  <si>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</si>
  <si>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</si>
  <si>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</si>
  <si>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</si>
  <si>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</si>
  <si>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</si>
  <si>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</si>
  <si>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</si>
  <si>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</si>
  <si>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</si>
  <si>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</si>
  <si>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</si>
  <si>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</si>
  <si>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</si>
  <si>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</si>
  <si>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</si>
  <si>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</si>
  <si>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</si>
  <si>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</si>
  <si>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</si>
  <si>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</si>
  <si>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</si>
  <si>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</si>
  <si>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</si>
  <si>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</si>
  <si>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</si>
  <si>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</si>
  <si>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</si>
  <si>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</si>
  <si>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</si>
  <si>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</si>
  <si>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</si>
  <si>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</si>
  <si>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</si>
  <si>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</si>
  <si>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</si>
  <si>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</si>
  <si>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</si>
  <si>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</si>
  <si>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</si>
  <si>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</si>
  <si>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</si>
  <si>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</si>
  <si>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</si>
  <si>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</si>
  <si>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</si>
  <si>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</si>
  <si>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</si>
  <si>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</si>
  <si>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</si>
  <si>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</si>
  <si>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</si>
  <si>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</si>
  <si>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</si>
  <si>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</si>
  <si>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</si>
  <si>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</si>
  <si>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</si>
  <si>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</si>
  <si>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</si>
  <si>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</si>
  <si>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</si>
  <si>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</si>
  <si>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</si>
  <si>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</si>
  <si>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</si>
  <si>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</si>
  <si>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</si>
  <si>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</si>
  <si>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</si>
  <si>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</si>
  <si>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</si>
  <si>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</si>
  <si>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</si>
  <si>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</si>
  <si>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</si>
  <si>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</si>
  <si>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</si>
  <si>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</si>
  <si>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</si>
  <si>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</si>
  <si>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</si>
  <si>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</si>
  <si>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</si>
  <si>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</si>
  <si>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</si>
  <si>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</si>
  <si>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</si>
  <si>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</si>
  <si>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</si>
  <si>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</si>
  <si>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</si>
  <si>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</si>
  <si>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</si>
  <si>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</si>
  <si>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</si>
  <si>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</si>
  <si>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</si>
  <si>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</si>
  <si>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</si>
  <si>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</si>
  <si>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</si>
  <si>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</si>
  <si>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</si>
  <si>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</si>
  <si>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</si>
  <si>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</si>
  <si>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</si>
  <si>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</si>
  <si>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</si>
  <si>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</si>
  <si>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</si>
  <si>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</si>
  <si>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</si>
  <si>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</si>
  <si>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</si>
  <si>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</si>
  <si>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</si>
  <si>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</si>
  <si>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</si>
  <si>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</si>
  <si>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</si>
  <si>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</si>
  <si>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</si>
  <si>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</si>
  <si>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</si>
  <si>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</si>
  <si>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</si>
  <si>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</si>
  <si>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</si>
  <si>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</si>
  <si>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</si>
  <si>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</si>
  <si>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</si>
  <si>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</si>
  <si>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</si>
  <si>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</si>
  <si>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</si>
  <si>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</si>
  <si>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</si>
  <si>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</si>
  <si>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</si>
  <si>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</si>
  <si>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</si>
  <si>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</si>
  <si>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</si>
  <si>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</si>
  <si>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</si>
  <si>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</si>
  <si>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</si>
  <si>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</si>
  <si>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</si>
  <si>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</si>
  <si>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</si>
  <si>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</si>
  <si>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</si>
  <si>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</si>
  <si>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</si>
  <si>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</si>
  <si>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</si>
  <si>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</si>
  <si>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</si>
  <si>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</si>
  <si>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</si>
  <si>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</si>
  <si>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</si>
  <si>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</si>
  <si>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</si>
  <si>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</si>
  <si>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</si>
  <si>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</si>
  <si>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</si>
  <si>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</si>
  <si>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</si>
  <si>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</si>
  <si>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</si>
  <si>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</si>
  <si>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</si>
  <si>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</si>
  <si>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</si>
  <si>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</si>
  <si>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</si>
  <si>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</si>
  <si>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</si>
  <si>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</si>
  <si>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</si>
  <si>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</si>
  <si>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</si>
  <si>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</si>
  <si>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</si>
  <si>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</si>
  <si>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</si>
  <si>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</si>
  <si>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</si>
  <si>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</si>
  <si>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</si>
  <si>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</si>
  <si>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</si>
  <si>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</si>
  <si>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</si>
  <si>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</si>
  <si>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</si>
  <si>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</si>
  <si>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</si>
  <si>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</si>
  <si>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</si>
  <si>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</si>
  <si>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</si>
  <si>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</si>
  <si>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</si>
  <si>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</si>
  <si>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</si>
  <si>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</si>
  <si>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</si>
  <si>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</si>
  <si>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</si>
  <si>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</si>
  <si>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</si>
  <si>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</si>
  <si>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</si>
  <si>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</si>
  <si>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</si>
  <si>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</si>
  <si>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</si>
  <si>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</si>
  <si>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</si>
  <si>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</si>
  <si>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</si>
  <si>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</si>
  <si>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</si>
  <si>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</si>
  <si>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</si>
  <si>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</si>
  <si>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</si>
  <si>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</si>
  <si>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</si>
  <si>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</si>
  <si>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</si>
  <si>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</si>
  <si>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</si>
  <si>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</si>
  <si>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</si>
  <si>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</si>
  <si>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</si>
  <si>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</si>
  <si>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</si>
  <si>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</si>
  <si>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</si>
  <si>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</si>
  <si>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</si>
  <si>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</si>
  <si>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</si>
  <si>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</si>
  <si>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</si>
  <si>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</si>
  <si>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</si>
  <si>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</si>
  <si>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</si>
  <si>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</si>
  <si>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</si>
  <si>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</si>
  <si>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</si>
  <si>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</si>
  <si>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</si>
  <si>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</si>
  <si>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</si>
  <si>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</si>
  <si>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</si>
  <si>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</si>
  <si>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</si>
  <si>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</si>
  <si>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</si>
  <si>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</si>
  <si>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</si>
  <si>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</si>
  <si>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</si>
  <si>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</si>
  <si>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</si>
  <si>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</si>
  <si>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</si>
  <si>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</si>
  <si>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</si>
  <si>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</si>
  <si>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</si>
  <si>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</si>
  <si>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</si>
  <si>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</si>
  <si>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</si>
  <si>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</si>
  <si>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</si>
  <si>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</si>
  <si>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</si>
  <si>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</si>
  <si>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</si>
  <si>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</si>
  <si>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</si>
  <si>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</si>
  <si>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</si>
  <si>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</si>
  <si>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</si>
  <si>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</si>
  <si>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</si>
  <si>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</si>
  <si>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</si>
  <si>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</si>
  <si>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</si>
  <si>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</si>
  <si>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</si>
  <si>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</si>
  <si>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</si>
  <si>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</si>
  <si>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</si>
  <si>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</si>
  <si>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</si>
  <si>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</si>
  <si>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</si>
  <si>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</si>
  <si>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</si>
  <si>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</si>
  <si>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</si>
  <si>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</si>
  <si>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</si>
  <si>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</si>
  <si>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</si>
  <si>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</si>
  <si>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</si>
  <si>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</si>
  <si>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</si>
  <si>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</si>
  <si>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</si>
  <si>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</si>
  <si>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</si>
  <si>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</si>
  <si>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</si>
  <si>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</si>
  <si>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</si>
  <si>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</si>
  <si>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</si>
  <si>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</si>
  <si>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</si>
  <si>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</si>
  <si>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</si>
  <si>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</si>
  <si>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</si>
  <si>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</si>
  <si>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</si>
  <si>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</si>
  <si>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</si>
  <si>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</si>
  <si>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</si>
  <si>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</si>
  <si>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</si>
  <si>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</si>
  <si>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</si>
  <si>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</si>
  <si>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</si>
  <si>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</si>
  <si>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</si>
  <si>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</si>
  <si>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</si>
  <si>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</si>
  <si>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</si>
  <si>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</si>
  <si>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</si>
  <si>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</si>
  <si>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</si>
  <si>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</si>
  <si>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</si>
  <si>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</si>
  <si>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</si>
  <si>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</si>
  <si>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</si>
  <si>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</si>
  <si>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</si>
  <si>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</si>
  <si>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</si>
  <si>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</si>
  <si>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</si>
  <si>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</si>
  <si>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</si>
  <si>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</si>
  <si>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</si>
  <si>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</si>
  <si>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</si>
  <si>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</si>
  <si>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</si>
  <si>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</si>
  <si>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</si>
  <si>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</si>
  <si>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</si>
  <si>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</si>
  <si>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</si>
  <si>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</si>
  <si>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</si>
  <si>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</si>
  <si>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</si>
  <si>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</si>
  <si>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</si>
  <si>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</si>
  <si>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</si>
  <si>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</si>
  <si>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</si>
  <si>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</si>
  <si>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</si>
  <si>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</si>
  <si>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</si>
  <si>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</si>
  <si>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</si>
  <si>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</si>
  <si>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</si>
  <si>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</si>
  <si>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</si>
  <si>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</si>
  <si>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</si>
  <si>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</si>
  <si>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</si>
  <si>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</si>
  <si>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</si>
  <si>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</si>
  <si>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</si>
  <si>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</si>
  <si>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</si>
  <si>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</si>
  <si>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</si>
  <si>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</si>
  <si>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</si>
  <si>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</si>
  <si>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</si>
  <si>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</si>
  <si>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</si>
  <si>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</si>
  <si>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</si>
  <si>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</si>
  <si>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</si>
  <si>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</si>
  <si>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</si>
  <si>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</si>
  <si>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</si>
  <si>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</si>
  <si>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</si>
  <si>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</si>
  <si>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</si>
  <si>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</si>
  <si>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</si>
  <si>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</si>
  <si>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</si>
  <si>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</si>
  <si>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</si>
  <si>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</si>
  <si>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</si>
  <si>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</si>
  <si>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</si>
  <si>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</si>
  <si>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</si>
  <si>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</si>
  <si>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</si>
  <si>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</si>
  <si>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</si>
  <si>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</si>
  <si>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</si>
  <si>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</si>
  <si>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</si>
  <si>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</si>
  <si>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</si>
  <si>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</si>
  <si>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</si>
  <si>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</si>
  <si>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</si>
  <si>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</si>
  <si>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</si>
  <si>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</si>
  <si>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</si>
  <si>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</si>
  <si>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</si>
  <si>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</si>
  <si>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</si>
  <si>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</si>
  <si>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</si>
  <si>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</si>
  <si>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</si>
  <si>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</si>
  <si>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</si>
  <si>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</si>
  <si>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</si>
  <si>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</si>
  <si>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</si>
  <si>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</si>
  <si>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</si>
  <si>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</si>
  <si>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</si>
  <si>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</si>
  <si>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</si>
  <si>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</si>
  <si>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</si>
  <si>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</si>
  <si>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</si>
  <si>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</si>
  <si>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</si>
  <si>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</si>
  <si>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</si>
  <si>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</si>
  <si>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</si>
  <si>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</si>
  <si>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</si>
  <si>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</si>
  <si>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</si>
  <si>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</si>
  <si>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</si>
  <si>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</si>
  <si>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</si>
  <si>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</si>
  <si>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</si>
  <si>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</si>
  <si>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</si>
  <si>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</si>
  <si>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</si>
  <si>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</si>
  <si>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</si>
  <si>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</si>
  <si>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</si>
  <si>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</si>
  <si>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</si>
  <si>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</si>
  <si>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</si>
  <si>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</si>
  <si>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</si>
  <si>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</si>
  <si>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</si>
  <si>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</si>
  <si>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</si>
  <si>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</si>
  <si>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</si>
  <si>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</si>
  <si>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</si>
  <si>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</si>
  <si>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</si>
  <si>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</si>
  <si>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</si>
  <si>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</si>
  <si>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</si>
  <si>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</si>
  <si>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</si>
  <si>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</si>
  <si>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</si>
  <si>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</si>
  <si>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</si>
  <si>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</si>
  <si>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</si>
  <si>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</si>
  <si>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</si>
  <si>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</si>
  <si>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</si>
  <si>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</si>
  <si>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</si>
  <si>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</si>
  <si>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</si>
  <si>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</si>
  <si>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</si>
  <si>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</si>
  <si>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</si>
  <si>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</si>
  <si>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</si>
  <si>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</si>
  <si>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</si>
  <si>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</si>
  <si>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</si>
  <si>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</si>
  <si>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</si>
  <si>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</si>
  <si>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</si>
  <si>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</si>
  <si>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</si>
  <si>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</si>
  <si>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</si>
  <si>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</si>
  <si>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</si>
  <si>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</si>
  <si>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</si>
  <si>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</si>
  <si>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</si>
  <si>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</si>
  <si>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</si>
  <si>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</si>
  <si>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</si>
  <si>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</si>
  <si>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</si>
  <si>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</si>
  <si>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</si>
  <si>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</si>
  <si>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</si>
  <si>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</si>
  <si>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</si>
  <si>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</si>
  <si>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</si>
  <si>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</si>
  <si>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</si>
  <si>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</si>
  <si>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</si>
  <si>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</si>
  <si>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</si>
  <si>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</si>
  <si>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</si>
  <si>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</si>
  <si>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</si>
  <si>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</si>
  <si>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</si>
  <si>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</si>
  <si>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</si>
  <si>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</si>
  <si>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</si>
  <si>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</si>
  <si>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</si>
  <si>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</si>
  <si>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</si>
  <si>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</si>
  <si>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</si>
  <si>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</si>
  <si>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</si>
  <si>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</si>
  <si>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</si>
  <si>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</si>
  <si>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</si>
  <si>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</si>
  <si>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</si>
  <si>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</si>
  <si>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</si>
  <si>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</si>
  <si>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</si>
  <si>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</si>
  <si>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</si>
  <si>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</si>
  <si>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</si>
  <si>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</si>
  <si>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</si>
  <si>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</si>
  <si>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</si>
  <si>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</si>
  <si>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</si>
  <si>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</si>
  <si>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</si>
  <si>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</si>
  <si>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</si>
  <si>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</si>
  <si>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</si>
  <si>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</si>
  <si>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</si>
  <si>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</si>
  <si>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</si>
  <si>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</si>
  <si>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</si>
  <si>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</si>
  <si>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</si>
  <si>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</si>
  <si>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</si>
  <si>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</si>
  <si>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</si>
  <si>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</si>
  <si>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</si>
  <si>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</si>
  <si>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</si>
  <si>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</si>
  <si>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</si>
  <si>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</si>
  <si>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</si>
  <si>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</si>
  <si>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</si>
  <si>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</si>
  <si>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</si>
  <si>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</si>
  <si>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</si>
  <si>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</si>
  <si>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</si>
  <si>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</si>
  <si>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</si>
  <si>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</si>
  <si>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</si>
  <si>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</si>
  <si>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</si>
  <si>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</si>
  <si>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</si>
  <si>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</si>
  <si>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</si>
  <si>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</si>
  <si>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</si>
  <si>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</si>
  <si>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</si>
  <si>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</si>
  <si>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</si>
  <si>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</si>
  <si>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</si>
  <si>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</si>
  <si>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</si>
  <si>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</si>
  <si>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</si>
  <si>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</si>
  <si>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</si>
  <si>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</si>
  <si>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</si>
  <si>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</si>
  <si>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</si>
  <si>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</si>
  <si>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</si>
  <si>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</si>
  <si>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</si>
  <si>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</si>
  <si>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</si>
  <si>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</si>
  <si>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</si>
  <si>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</si>
  <si>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</si>
  <si>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</si>
  <si>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</si>
  <si>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</si>
  <si>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</si>
  <si>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</si>
  <si>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</si>
  <si>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</si>
  <si>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</si>
  <si>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</si>
  <si>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</si>
  <si>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</si>
  <si>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</si>
  <si>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</si>
  <si>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</si>
  <si>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</si>
  <si>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</si>
  <si>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</si>
  <si>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</si>
  <si>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</si>
  <si>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</si>
  <si>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</si>
  <si>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</si>
  <si>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</si>
  <si>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</si>
  <si>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</si>
  <si>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</si>
  <si>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</si>
  <si>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</si>
  <si>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</si>
  <si>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</si>
  <si>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</si>
  <si>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</si>
  <si>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</si>
  <si>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</si>
  <si>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</si>
  <si>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</si>
  <si>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</si>
  <si>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</si>
  <si>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</si>
  <si>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</si>
  <si>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</si>
  <si>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</si>
  <si>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</si>
  <si>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</si>
  <si>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</si>
  <si>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</si>
  <si>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</si>
  <si>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</si>
  <si>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</si>
  <si>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</si>
  <si>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</si>
  <si>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</si>
  <si>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</si>
  <si>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</si>
  <si>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</si>
  <si>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</si>
  <si>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</si>
  <si>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</si>
  <si>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</si>
  <si>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</si>
  <si>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</si>
  <si>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</si>
  <si>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</si>
  <si>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</si>
  <si>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</si>
  <si>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</si>
  <si>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</si>
  <si>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</si>
  <si>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</si>
  <si>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</si>
  <si>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</si>
  <si>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</si>
  <si>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</si>
  <si>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</si>
  <si>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</si>
  <si>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</si>
  <si>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</si>
  <si>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</si>
  <si>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</si>
  <si>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</si>
  <si>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</si>
  <si>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</si>
  <si>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</si>
  <si>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</si>
  <si>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</si>
  <si>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</si>
  <si>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</si>
  <si>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</si>
  <si>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</si>
  <si>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</si>
  <si>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</si>
  <si>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</si>
  <si>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</si>
  <si>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</si>
  <si>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</si>
  <si>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</si>
  <si>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</si>
  <si>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</si>
  <si>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</si>
  <si>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</si>
  <si>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</si>
  <si>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</si>
  <si>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</si>
  <si>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</si>
  <si>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</si>
  <si>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</si>
  <si>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</si>
  <si>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</si>
  <si>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</si>
  <si>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</si>
  <si>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</si>
  <si>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</si>
  <si>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</si>
  <si>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</si>
  <si>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</si>
  <si>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</si>
  <si>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</si>
  <si>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</si>
  <si>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</si>
  <si>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</si>
  <si>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</si>
  <si>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</si>
  <si>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</si>
  <si>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</si>
  <si>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</si>
  <si>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</si>
  <si>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</si>
  <si>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</si>
  <si>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</si>
  <si>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</si>
  <si>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</si>
  <si>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</si>
  <si>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</si>
  <si>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</si>
  <si>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</si>
  <si>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</si>
  <si>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</si>
  <si>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</si>
  <si>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</si>
  <si>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</si>
  <si>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</si>
  <si>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</si>
  <si>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</si>
  <si>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</si>
  <si>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</si>
  <si>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</si>
  <si>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</si>
  <si>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</si>
  <si>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</si>
  <si>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</si>
  <si>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</si>
  <si>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</si>
  <si>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</si>
  <si>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</si>
  <si>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</si>
  <si>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</si>
  <si>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</si>
  <si>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</si>
  <si>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</si>
  <si>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</si>
  <si>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</si>
  <si>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</si>
  <si>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</si>
  <si>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</si>
  <si>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</si>
  <si>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</si>
  <si>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</si>
  <si>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</si>
  <si>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</si>
  <si>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</si>
  <si>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</si>
  <si>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</si>
  <si>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</si>
  <si>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</si>
  <si>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</si>
  <si>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</si>
  <si>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</si>
  <si>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</si>
  <si>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</si>
  <si>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</si>
  <si>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</si>
  <si>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</si>
  <si>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</si>
  <si>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</si>
  <si>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</si>
  <si>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</si>
  <si>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</si>
  <si>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</si>
  <si>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</si>
  <si>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</si>
  <si>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</si>
  <si>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</si>
  <si>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</si>
  <si>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</si>
  <si>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</si>
  <si>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</si>
  <si>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</si>
  <si>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</si>
  <si>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</si>
  <si>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</si>
  <si>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</si>
  <si>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</si>
  <si>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</si>
  <si>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</si>
  <si>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</si>
  <si>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</si>
  <si>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</si>
  <si>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</si>
  <si>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</si>
  <si>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</si>
  <si>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</si>
  <si>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</si>
  <si>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</si>
  <si>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</si>
  <si>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</si>
  <si>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</si>
  <si>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</si>
  <si>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</si>
  <si>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</si>
  <si>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</si>
  <si>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</si>
  <si>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</si>
  <si>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</si>
  <si>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</si>
  <si>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</si>
  <si>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</si>
  <si>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</si>
  <si>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</si>
  <si>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</si>
  <si>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</si>
  <si>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</si>
  <si>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</si>
  <si>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</si>
  <si>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</si>
  <si>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</si>
  <si>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</si>
  <si>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</si>
  <si>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</si>
  <si>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</si>
  <si>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</si>
  <si>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</si>
  <si>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</si>
  <si>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</si>
  <si>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</si>
  <si>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</si>
  <si>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</si>
  <si>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</si>
  <si>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</si>
  <si>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</si>
  <si>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</si>
  <si>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</si>
  <si>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</si>
  <si>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</si>
  <si>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</si>
  <si>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</si>
  <si>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</si>
  <si>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</si>
  <si>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</si>
  <si>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</si>
  <si>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</si>
  <si>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</si>
  <si>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</si>
  <si>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</si>
  <si>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</si>
  <si>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</si>
  <si>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</si>
  <si>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</si>
  <si>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</si>
  <si>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</si>
  <si>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</si>
  <si>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</si>
  <si>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</si>
  <si>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</si>
  <si>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</si>
  <si>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</si>
  <si>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</si>
  <si>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</si>
  <si>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</si>
  <si>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</si>
  <si>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</si>
  <si>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</si>
  <si>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</si>
  <si>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</si>
  <si>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</si>
  <si>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</si>
  <si>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</si>
  <si>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</si>
  <si>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</si>
  <si>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</si>
  <si>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</si>
  <si>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</si>
  <si>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</si>
  <si>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</si>
  <si>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</si>
  <si>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</si>
  <si>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</si>
  <si>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</si>
  <si>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</si>
  <si>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</si>
  <si>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</si>
  <si>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</si>
  <si>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</si>
  <si>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</si>
  <si>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</si>
  <si>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</si>
  <si>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</si>
  <si>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</si>
  <si>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</si>
  <si>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</si>
  <si>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</si>
  <si>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</si>
  <si>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</si>
  <si>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</si>
  <si>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</si>
  <si>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</si>
  <si>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</si>
  <si>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</si>
  <si>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</si>
  <si>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</si>
  <si>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</si>
  <si>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</si>
  <si>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</si>
  <si>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</si>
  <si>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</si>
  <si>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</si>
  <si>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</si>
  <si>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</si>
  <si>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</si>
  <si>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</si>
  <si>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</si>
  <si>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</si>
  <si>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</si>
  <si>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</si>
  <si>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</si>
  <si>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</si>
  <si>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</si>
  <si>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</si>
  <si>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</si>
  <si>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</si>
  <si>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</si>
  <si>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</si>
  <si>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</si>
  <si>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</si>
  <si>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</si>
  <si>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</si>
  <si>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</si>
  <si>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</si>
  <si>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</si>
  <si>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</si>
  <si>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</si>
  <si>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</si>
  <si>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</si>
  <si>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</si>
  <si>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</si>
  <si>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</si>
  <si>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</si>
  <si>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</si>
  <si>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</si>
  <si>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</si>
  <si>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</si>
  <si>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</si>
  <si>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</si>
  <si>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</si>
  <si>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</si>
  <si>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</si>
  <si>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</si>
  <si>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</si>
  <si>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</si>
  <si>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</si>
  <si>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</si>
  <si>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</si>
  <si>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</si>
  <si>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</si>
  <si>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</si>
  <si>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</si>
  <si>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</si>
  <si>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</si>
  <si>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</si>
  <si>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</si>
  <si>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</si>
  <si>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</si>
  <si>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</si>
  <si>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</si>
  <si>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</si>
  <si>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</si>
  <si>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</si>
  <si>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</si>
  <si>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</si>
  <si>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</si>
  <si>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</si>
  <si>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</si>
  <si>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</si>
  <si>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</si>
  <si>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</si>
  <si>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</si>
  <si>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</si>
  <si>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</si>
  <si>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</si>
  <si>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</si>
  <si>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</si>
  <si>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</si>
  <si>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</si>
  <si>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</si>
  <si>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</si>
  <si>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</si>
  <si>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</si>
  <si>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</si>
  <si>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</si>
  <si>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</si>
  <si>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</si>
  <si>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</si>
  <si>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</si>
  <si>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</si>
  <si>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</si>
  <si>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</si>
  <si>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</si>
  <si>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</si>
  <si>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</si>
  <si>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</si>
  <si>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</si>
  <si>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</si>
  <si>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</si>
  <si>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</si>
  <si>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</si>
  <si>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</si>
  <si>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</si>
  <si>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</si>
  <si>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</si>
  <si>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</si>
  <si>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</si>
  <si>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</si>
  <si>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</si>
  <si>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</si>
  <si>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</si>
  <si>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</si>
  <si>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</si>
  <si>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</si>
  <si>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</si>
  <si>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</si>
  <si>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</si>
  <si>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</si>
  <si>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</si>
  <si>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</si>
  <si>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</si>
  <si>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</si>
  <si>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</si>
  <si>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</si>
  <si>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</si>
  <si>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</si>
  <si>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</si>
  <si>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</si>
  <si>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</si>
  <si>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</si>
  <si>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</si>
  <si>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</si>
  <si>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</si>
  <si>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</si>
  <si>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</si>
  <si>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</si>
  <si>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</si>
  <si>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</si>
  <si>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</si>
  <si>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</si>
  <si>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</si>
  <si>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</si>
  <si>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</si>
  <si>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</si>
  <si>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</si>
  <si>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</si>
  <si>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</si>
  <si>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</si>
  <si>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</si>
  <si>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</si>
  <si>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</si>
  <si>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</si>
  <si>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</si>
  <si>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</si>
  <si>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</si>
  <si>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</si>
  <si>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</si>
  <si>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</si>
  <si>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</si>
  <si>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</si>
  <si>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</si>
  <si>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</si>
  <si>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</si>
  <si>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</si>
  <si>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</si>
  <si>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</si>
  <si>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</si>
  <si>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</si>
  <si>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</si>
  <si>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</si>
  <si>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</si>
  <si>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</si>
  <si>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</si>
  <si>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</si>
  <si>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</si>
  <si>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</si>
  <si>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</si>
  <si>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</si>
  <si>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</si>
  <si>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</si>
  <si>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</si>
  <si>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</si>
  <si>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</si>
  <si>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</si>
  <si>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</si>
  <si>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</si>
  <si>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</si>
  <si>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</si>
  <si>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</si>
  <si>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</si>
  <si>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</si>
  <si>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</si>
  <si>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</si>
  <si>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</si>
  <si>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</si>
  <si>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</si>
  <si>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</si>
  <si>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</si>
  <si>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</si>
  <si>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</si>
  <si>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</si>
  <si>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</si>
  <si>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</si>
  <si>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</si>
  <si>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</si>
  <si>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</si>
  <si>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</si>
  <si>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</si>
  <si>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</si>
  <si>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</si>
  <si>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</si>
  <si>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</si>
  <si>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</si>
  <si>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</si>
  <si>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</si>
  <si>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</si>
  <si>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</si>
  <si>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</si>
  <si>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</si>
  <si>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</si>
  <si>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</si>
  <si>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</si>
  <si>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</si>
  <si>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</si>
  <si>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</si>
  <si>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</si>
  <si>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</si>
  <si>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</si>
  <si>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</si>
  <si>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</si>
  <si>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</si>
  <si>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</si>
  <si>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</si>
  <si>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</si>
  <si>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</si>
  <si>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</si>
  <si>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</si>
  <si>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</si>
  <si>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</si>
  <si>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</si>
  <si>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</si>
  <si>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</si>
  <si>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</si>
  <si>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</si>
  <si>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</si>
  <si>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</si>
  <si>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</si>
  <si>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</si>
  <si>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</si>
  <si>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</si>
  <si>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</si>
  <si>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</si>
  <si>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</si>
  <si>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</si>
  <si>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</si>
  <si>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</si>
  <si>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</si>
  <si>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</si>
  <si>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</si>
  <si>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</si>
  <si>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</si>
  <si>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</si>
  <si>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</si>
  <si>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</si>
  <si>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</si>
  <si>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</si>
  <si>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</si>
  <si>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</si>
  <si>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</si>
  <si>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</si>
  <si>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</si>
  <si>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</si>
  <si>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</si>
  <si>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</si>
  <si>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</si>
  <si>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</si>
  <si>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</si>
  <si>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</si>
  <si>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</si>
  <si>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</si>
  <si>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</si>
  <si>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</si>
  <si>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</si>
  <si>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</si>
  <si>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</si>
  <si>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</si>
  <si>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</si>
  <si>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</si>
  <si>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</si>
  <si>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</si>
  <si>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</si>
  <si>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</si>
  <si>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</si>
  <si>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</si>
  <si>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</si>
  <si>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</si>
  <si>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</si>
  <si>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</si>
  <si>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</si>
  <si>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</si>
  <si>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</si>
  <si>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</si>
  <si>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</si>
  <si>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</si>
  <si>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</si>
  <si>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</si>
  <si>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</si>
  <si>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</si>
  <si>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</si>
  <si>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</si>
  <si>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</si>
  <si>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</si>
  <si>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</si>
  <si>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</si>
  <si>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</si>
  <si>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</si>
  <si>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</si>
  <si>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</si>
  <si>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</si>
  <si>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</si>
  <si>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</si>
  <si>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</si>
  <si>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</si>
  <si>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</si>
  <si>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</si>
  <si>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</si>
  <si>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</si>
  <si>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</si>
  <si>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</si>
  <si>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</si>
  <si>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</si>
  <si>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</si>
  <si>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</si>
  <si>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</si>
  <si>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</si>
  <si>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</si>
  <si>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</si>
  <si>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</si>
  <si>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</si>
  <si>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</si>
  <si>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</si>
  <si>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</si>
  <si>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</si>
  <si>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</si>
  <si>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</si>
  <si>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</si>
  <si>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</si>
  <si>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</si>
  <si>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</si>
  <si>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</si>
  <si>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</si>
  <si>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</si>
  <si>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</si>
  <si>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</si>
  <si>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</si>
  <si>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</si>
  <si>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</si>
  <si>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</si>
  <si>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</si>
  <si>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</si>
  <si>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</si>
  <si>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</si>
  <si>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</si>
  <si>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</si>
  <si>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</si>
  <si>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</si>
  <si>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</si>
  <si>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</si>
  <si>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</si>
  <si>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</si>
  <si>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</si>
  <si>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</si>
  <si>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</si>
  <si>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</si>
  <si>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</si>
  <si>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</si>
  <si>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</si>
  <si>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</si>
  <si>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</si>
  <si>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</si>
  <si>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</si>
  <si>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</si>
  <si>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</si>
  <si>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</si>
  <si>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</si>
  <si>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</si>
  <si>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</si>
  <si>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</si>
  <si>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</si>
  <si>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</si>
  <si>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</si>
  <si>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</si>
  <si>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</si>
  <si>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</si>
  <si>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</si>
  <si>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</si>
  <si>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</si>
  <si>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</si>
  <si>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</si>
  <si>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</si>
  <si>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</si>
  <si>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</si>
  <si>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</si>
  <si>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</si>
  <si>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</si>
  <si>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</si>
  <si>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</si>
  <si>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</si>
  <si>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</si>
  <si>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</si>
  <si>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</si>
  <si>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</si>
  <si>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</si>
  <si>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</si>
  <si>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</si>
  <si>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</si>
  <si>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</si>
  <si>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</si>
  <si>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</si>
  <si>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</si>
  <si>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</si>
  <si>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</si>
  <si>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</si>
  <si>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</si>
  <si>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</si>
  <si>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</si>
  <si>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</si>
  <si>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</si>
  <si>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</si>
  <si>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</si>
  <si>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</si>
  <si>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</si>
  <si>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</si>
  <si>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</si>
  <si>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</si>
  <si>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</si>
  <si>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</si>
  <si>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</si>
  <si>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</si>
  <si>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</si>
  <si>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</si>
  <si>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</si>
  <si>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</si>
  <si>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</si>
  <si>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</si>
  <si>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</si>
  <si>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</si>
  <si>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</si>
  <si>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</si>
  <si>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</si>
  <si>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</si>
  <si>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</si>
  <si>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</si>
  <si>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</si>
  <si>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</si>
  <si>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</si>
  <si>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</si>
  <si>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</si>
  <si>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</si>
  <si>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</si>
  <si>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</si>
  <si>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</si>
  <si>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</si>
  <si>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</si>
  <si>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</si>
  <si>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</si>
  <si>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</si>
  <si>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</si>
  <si>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</si>
  <si>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</si>
  <si>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</si>
  <si>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</si>
  <si>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</si>
  <si>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</si>
  <si>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</si>
  <si>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</si>
  <si>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</si>
  <si>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</si>
  <si>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</si>
  <si>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</si>
  <si>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</si>
  <si>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</si>
  <si>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</si>
  <si>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</si>
  <si>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</si>
  <si>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</si>
  <si>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</si>
  <si>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</si>
  <si>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</si>
  <si>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</si>
  <si>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</si>
  <si>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</si>
  <si>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</si>
  <si>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</si>
  <si>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</si>
  <si>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</si>
  <si>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</si>
  <si>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</si>
  <si>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</si>
  <si>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</si>
  <si>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</si>
  <si>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</si>
  <si>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</si>
  <si>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</si>
  <si>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</si>
  <si>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</si>
  <si>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</si>
  <si>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</si>
  <si>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</si>
  <si>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</si>
  <si>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</si>
  <si>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</si>
  <si>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</si>
  <si>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</si>
  <si>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</si>
  <si>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</si>
  <si>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</si>
  <si>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</si>
  <si>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</si>
  <si>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</si>
  <si>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</si>
  <si>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</si>
  <si>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</si>
  <si>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</si>
  <si>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</si>
  <si>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</si>
  <si>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</si>
  <si>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</si>
  <si>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</si>
  <si>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</si>
  <si>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</si>
  <si>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</si>
  <si>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</si>
  <si>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</si>
  <si>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</si>
  <si>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</si>
  <si>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</si>
  <si>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</si>
  <si>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</si>
  <si>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</si>
  <si>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</si>
  <si>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</si>
  <si>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</si>
  <si>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</si>
  <si>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</si>
  <si>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</si>
  <si>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</si>
  <si>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</si>
  <si>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</si>
  <si>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</si>
  <si>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</si>
  <si>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</si>
  <si>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</si>
  <si>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</si>
  <si>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</si>
  <si>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</si>
  <si>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</si>
  <si>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</si>
  <si>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</si>
  <si>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</si>
  <si>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</si>
  <si>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</si>
  <si>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</si>
  <si>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</si>
  <si>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</si>
  <si>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</si>
  <si>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</si>
  <si>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</si>
  <si>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</si>
  <si>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</si>
  <si>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</si>
  <si>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</si>
  <si>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</si>
  <si>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</si>
  <si>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</si>
  <si>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</si>
  <si>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</si>
  <si>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</si>
  <si>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</si>
  <si>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</si>
  <si>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</si>
  <si>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</si>
  <si>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</si>
  <si>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</si>
  <si>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</si>
  <si>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</si>
  <si>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</si>
  <si>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</si>
  <si>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</si>
  <si>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</si>
  <si>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</si>
  <si>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</si>
  <si>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</si>
  <si>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</si>
  <si>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</si>
  <si>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</si>
  <si>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</si>
  <si>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</si>
  <si>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</si>
  <si>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</si>
  <si>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</si>
  <si>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</si>
  <si>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</si>
  <si>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</si>
  <si>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</si>
  <si>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</si>
  <si>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</si>
  <si>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</si>
  <si>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</si>
  <si>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</si>
  <si>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</si>
  <si>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</si>
  <si>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</si>
  <si>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</si>
  <si>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</si>
  <si>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</si>
  <si>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</si>
  <si>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</si>
  <si>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</si>
  <si>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</si>
  <si>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</si>
  <si>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</si>
  <si>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</si>
  <si>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</si>
  <si>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</si>
  <si>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</si>
  <si>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</si>
  <si>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</si>
  <si>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</si>
  <si>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</si>
  <si>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</si>
  <si>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</si>
  <si>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</si>
  <si>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</si>
  <si>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</si>
  <si>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</si>
  <si>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</si>
  <si>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</si>
  <si>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</si>
  <si>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</si>
  <si>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</si>
  <si>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</si>
  <si>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</si>
  <si>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</si>
  <si>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</si>
  <si>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</si>
  <si>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</si>
  <si>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</si>
  <si>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</si>
  <si>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</si>
  <si>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</si>
  <si>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</si>
  <si>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</si>
  <si>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</si>
  <si>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</si>
  <si>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</si>
  <si>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</si>
  <si>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</si>
  <si>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</si>
  <si>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</si>
  <si>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</si>
  <si>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</si>
  <si>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</si>
  <si>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</si>
  <si>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</si>
  <si>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</si>
  <si>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</si>
  <si>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</si>
  <si>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</si>
  <si>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</si>
  <si>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</si>
  <si>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</si>
  <si>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</si>
  <si>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</si>
  <si>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</si>
  <si>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</si>
  <si>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</si>
  <si>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</si>
  <si>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</si>
  <si>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</si>
  <si>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</si>
  <si>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</si>
  <si>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</si>
  <si>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</si>
  <si>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</si>
  <si>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</si>
  <si>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</si>
  <si>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</si>
  <si>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</si>
  <si>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</si>
  <si>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</si>
  <si>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</si>
  <si>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</si>
  <si>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</si>
  <si>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</si>
  <si>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</si>
  <si>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</si>
  <si>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</si>
  <si>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</si>
  <si>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</si>
  <si>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</si>
  <si>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</si>
  <si>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</si>
  <si>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</si>
  <si>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</si>
  <si>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</si>
  <si>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</si>
  <si>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</si>
  <si>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</si>
  <si>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</si>
  <si>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</si>
  <si>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</si>
  <si>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</si>
  <si>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</si>
  <si>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</si>
  <si>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</si>
  <si>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</si>
  <si>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</si>
  <si>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</si>
  <si>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</si>
  <si>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</si>
  <si>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</si>
  <si>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</si>
  <si>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</si>
  <si>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</si>
  <si>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</si>
  <si>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</si>
  <si>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</si>
  <si>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</si>
  <si>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</si>
  <si>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</si>
  <si>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</si>
  <si>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</si>
  <si>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</si>
  <si>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</si>
  <si>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</si>
  <si>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</si>
  <si>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</si>
  <si>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</si>
  <si>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</si>
  <si>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</si>
  <si>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</si>
  <si>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</si>
  <si>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</si>
  <si>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</si>
  <si>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</si>
  <si>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</si>
  <si>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</si>
  <si>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</si>
  <si>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</si>
  <si>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</si>
  <si>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</si>
  <si>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</si>
  <si>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</si>
  <si>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</si>
  <si>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</si>
  <si>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</si>
  <si>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</si>
  <si>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</si>
  <si>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</si>
  <si>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</si>
  <si>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</si>
  <si>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</si>
  <si>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</si>
  <si>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</si>
  <si>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</si>
  <si>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</si>
  <si>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</si>
  <si>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</si>
  <si>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</si>
  <si>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</si>
  <si>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</si>
  <si>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</si>
  <si>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</si>
  <si>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</si>
  <si>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</si>
  <si>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</si>
  <si>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</si>
  <si>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</si>
  <si>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</si>
  <si>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</si>
  <si>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</si>
  <si>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</si>
  <si>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</si>
  <si>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</si>
  <si>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</si>
  <si>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</si>
  <si>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</si>
  <si>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</si>
  <si>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</si>
  <si>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</si>
  <si>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</si>
  <si>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</si>
  <si>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</si>
  <si>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</si>
  <si>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</si>
  <si>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</si>
  <si>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</si>
  <si>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</si>
  <si>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</si>
  <si>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</si>
  <si>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</si>
  <si>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</si>
  <si>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</si>
  <si>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</si>
  <si>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</si>
  <si>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</si>
  <si>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</si>
  <si>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</si>
  <si>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</si>
  <si>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</si>
  <si>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</si>
  <si>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</si>
  <si>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</si>
  <si>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</si>
  <si>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</si>
  <si>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</si>
  <si>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</si>
  <si>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</si>
  <si>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</si>
  <si>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</si>
  <si>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</si>
  <si>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</si>
  <si>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</si>
  <si>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</si>
  <si>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</si>
  <si>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</si>
  <si>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</si>
  <si>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</si>
  <si>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</si>
  <si>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</si>
  <si>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</si>
  <si>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</si>
  <si>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</si>
  <si>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</si>
  <si>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</si>
  <si>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</si>
  <si>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</si>
  <si>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</si>
  <si>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</si>
  <si>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</si>
  <si>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</si>
  <si>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</si>
  <si>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</si>
  <si>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</si>
  <si>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</si>
  <si>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</si>
  <si>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</si>
  <si>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</si>
  <si>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</si>
  <si>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</si>
  <si>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</si>
  <si>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</si>
  <si>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</si>
  <si>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</si>
  <si>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</si>
  <si>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</si>
  <si>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</si>
  <si>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</si>
  <si>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</si>
  <si>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</si>
  <si>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</si>
  <si>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</si>
  <si>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</si>
  <si>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</si>
  <si>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</si>
  <si>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</si>
  <si>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</si>
  <si>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</si>
  <si>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</si>
  <si>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</si>
  <si>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</si>
  <si>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</si>
  <si>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</si>
  <si>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</si>
  <si>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</si>
  <si>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</si>
  <si>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</si>
  <si>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</si>
  <si>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</si>
  <si>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</si>
  <si>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</si>
  <si>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</si>
  <si>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</si>
  <si>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</si>
  <si>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</si>
  <si>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</si>
  <si>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</si>
  <si>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</si>
  <si>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</si>
  <si>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</si>
  <si>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</si>
  <si>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</si>
  <si>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</si>
  <si>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</si>
  <si>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</si>
  <si>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</si>
  <si>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</si>
  <si>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</si>
  <si>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</si>
  <si>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</si>
  <si>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</si>
  <si>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</si>
  <si>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</si>
  <si>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</si>
  <si>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</si>
  <si>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</si>
  <si>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</si>
  <si>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</si>
  <si>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</si>
  <si>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</si>
  <si>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</si>
  <si>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</si>
  <si>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</si>
  <si>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</si>
  <si>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</si>
  <si>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</si>
  <si>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</si>
  <si>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</si>
  <si>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</si>
  <si>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</si>
  <si>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</si>
  <si>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</si>
  <si>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</si>
  <si>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</si>
  <si>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</si>
  <si>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</si>
  <si>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</si>
  <si>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</si>
  <si>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</si>
  <si>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</si>
  <si>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</si>
  <si>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</si>
  <si>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</si>
  <si>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</si>
  <si>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</si>
  <si>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</si>
  <si>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</si>
  <si>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</si>
  <si>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</si>
  <si>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</si>
  <si>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</si>
  <si>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</si>
  <si>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</si>
  <si>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</si>
  <si>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</si>
  <si>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</si>
  <si>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</si>
  <si>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</si>
  <si>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</si>
  <si>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</si>
  <si>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</si>
  <si>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</si>
  <si>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</si>
  <si>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</si>
  <si>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</si>
  <si>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</si>
  <si>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</si>
  <si>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</si>
  <si>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</si>
  <si>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</si>
  <si>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</si>
  <si>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</si>
  <si>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</si>
  <si>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</si>
  <si>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</si>
  <si>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</si>
  <si>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</si>
  <si>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</si>
  <si>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</si>
  <si>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</si>
  <si>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</si>
  <si>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</si>
  <si>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</si>
  <si>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</si>
  <si>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</si>
  <si>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</si>
  <si>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</si>
  <si>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</si>
  <si>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</si>
  <si>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</si>
  <si>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</si>
  <si>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</si>
  <si>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</si>
  <si>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</si>
  <si>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</si>
  <si>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</si>
  <si>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</si>
  <si>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</si>
  <si>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</si>
  <si>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</si>
  <si>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</si>
  <si>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</si>
  <si>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</si>
  <si>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</si>
  <si>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</si>
  <si>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</si>
  <si>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</si>
  <si>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</si>
  <si>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</si>
  <si>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</si>
  <si>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</si>
  <si>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</si>
  <si>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</si>
  <si>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</si>
  <si>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</si>
  <si>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</si>
  <si>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</si>
  <si>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</si>
  <si>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</si>
  <si>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</si>
  <si>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</si>
  <si>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</si>
  <si>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</si>
  <si>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</si>
  <si>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</si>
  <si>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</si>
  <si>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</si>
  <si>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</si>
  <si>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</si>
  <si>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</si>
  <si>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</si>
  <si>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</si>
  <si>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</si>
  <si>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</si>
  <si>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</si>
  <si>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</si>
  <si>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</si>
  <si>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</si>
  <si>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</si>
  <si>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</si>
  <si>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</si>
  <si>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</si>
  <si>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</si>
  <si>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</si>
  <si>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</si>
  <si>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</si>
  <si>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</si>
  <si>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</si>
  <si>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</si>
  <si>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</si>
  <si>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</si>
  <si>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</si>
  <si>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</si>
  <si>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</si>
  <si>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</si>
  <si>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</si>
  <si>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</si>
  <si>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</si>
  <si>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</si>
  <si>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</si>
  <si>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</si>
  <si>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</si>
  <si>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</si>
  <si>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</si>
  <si>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</si>
  <si>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</si>
  <si>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</si>
  <si>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</si>
  <si>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</si>
  <si>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</si>
  <si>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</si>
  <si>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</si>
  <si>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</si>
  <si>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</si>
  <si>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</si>
  <si>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</si>
  <si>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</si>
  <si>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</si>
  <si>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</si>
  <si>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</si>
  <si>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</si>
  <si>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</si>
  <si>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</si>
  <si>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</si>
  <si>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</si>
  <si>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</si>
  <si>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</si>
  <si>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</si>
  <si>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</si>
  <si>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</si>
  <si>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</si>
  <si>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</si>
  <si>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</si>
  <si>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</si>
  <si>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</si>
  <si>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</si>
  <si>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</si>
  <si>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</si>
  <si>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</si>
  <si>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</si>
  <si>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</si>
  <si>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</si>
  <si>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</si>
  <si>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</si>
  <si>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</si>
  <si>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</si>
  <si>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</si>
  <si>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</si>
  <si>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</si>
  <si>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</si>
  <si>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</si>
  <si>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</si>
  <si>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</si>
  <si>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</si>
  <si>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</si>
  <si>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</si>
  <si>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</si>
  <si>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</si>
  <si>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</si>
  <si>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</si>
  <si>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</si>
  <si>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</si>
  <si>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</si>
  <si>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</si>
  <si>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</si>
  <si>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</si>
  <si>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</si>
  <si>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</si>
  <si>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</si>
  <si>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</si>
  <si>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</si>
  <si>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</si>
  <si>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</si>
  <si>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</si>
  <si>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</si>
  <si>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</si>
  <si>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</si>
  <si>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</si>
  <si>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</si>
  <si>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</si>
  <si>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</si>
  <si>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</si>
  <si>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</si>
  <si>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</si>
  <si>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</si>
  <si>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</si>
  <si>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</si>
  <si>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</si>
  <si>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</si>
  <si>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</si>
  <si>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</si>
  <si>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</si>
  <si>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</si>
  <si>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</si>
  <si>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</si>
  <si>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</si>
  <si>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</si>
  <si>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</si>
  <si>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</si>
  <si>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</si>
  <si>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</si>
  <si>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</si>
  <si>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</si>
  <si>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</si>
  <si>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</si>
  <si>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</si>
  <si>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</si>
  <si>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</si>
  <si>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</si>
  <si>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</si>
  <si>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</si>
  <si>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</si>
  <si>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</si>
  <si>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</si>
  <si>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</si>
  <si>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</si>
  <si>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</si>
  <si>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</si>
  <si>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</si>
  <si>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</si>
  <si>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</si>
  <si>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</si>
  <si>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</si>
  <si>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</si>
  <si>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</si>
  <si>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</si>
  <si>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</si>
  <si>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</si>
  <si>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</si>
  <si>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</si>
  <si>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</si>
  <si>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</si>
  <si>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</si>
  <si>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</si>
  <si>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</si>
  <si>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</si>
  <si>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</si>
  <si>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</si>
  <si>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</si>
  <si>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</si>
  <si>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</si>
  <si>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</si>
  <si>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</si>
  <si>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</si>
  <si>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</si>
  <si>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</si>
  <si>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</si>
  <si>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</si>
  <si>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</si>
  <si>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</si>
  <si>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</si>
  <si>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</si>
  <si>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</si>
  <si>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</si>
  <si>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</si>
  <si>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</si>
  <si>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</si>
  <si>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</si>
  <si>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</si>
  <si>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</si>
  <si>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</si>
  <si>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</si>
  <si>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</si>
  <si>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</si>
  <si>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</si>
  <si>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</si>
  <si>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</si>
  <si>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</si>
  <si>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</si>
  <si>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</si>
  <si>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</si>
  <si>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</si>
  <si>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</si>
  <si>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</si>
  <si>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</si>
  <si>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</si>
  <si>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</si>
  <si>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</si>
  <si>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</si>
  <si>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</si>
  <si>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</si>
  <si>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</si>
  <si>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</si>
  <si>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</si>
  <si>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</si>
  <si>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</si>
  <si>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</si>
  <si>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</si>
  <si>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</si>
  <si>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</si>
  <si>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</si>
  <si>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</si>
  <si>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</si>
  <si>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</si>
  <si>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</si>
  <si>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</si>
  <si>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</si>
  <si>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</si>
  <si>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</si>
  <si>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</si>
  <si>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</si>
  <si>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</si>
  <si>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</si>
  <si>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</si>
  <si>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</si>
  <si>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</si>
  <si>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</si>
  <si>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</si>
  <si>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</si>
  <si>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</si>
  <si>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</si>
  <si>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</si>
  <si>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</si>
  <si>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</si>
  <si>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</si>
  <si>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</si>
  <si>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</si>
  <si>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</si>
  <si>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</si>
  <si>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</si>
  <si>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</si>
  <si>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</si>
  <si>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</si>
  <si>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</si>
  <si>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</si>
  <si>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</si>
  <si>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</si>
  <si>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</si>
  <si>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</si>
  <si>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</si>
  <si>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</si>
  <si>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</si>
  <si>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</si>
  <si>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</si>
  <si>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</si>
  <si>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</si>
  <si>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</si>
  <si>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</si>
  <si>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</si>
  <si>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</si>
  <si>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</si>
  <si>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</si>
  <si>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</si>
  <si>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</si>
  <si>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</si>
  <si>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</si>
  <si>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</si>
  <si>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</si>
  <si>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</si>
  <si>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</si>
  <si>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</si>
  <si>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</si>
  <si>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</si>
  <si>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</si>
  <si>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</si>
  <si>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</si>
  <si>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</si>
  <si>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</si>
  <si>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</si>
  <si>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</si>
  <si>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</si>
  <si>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</si>
  <si>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</si>
  <si>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</si>
  <si>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</si>
  <si>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</si>
  <si>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</si>
  <si>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</si>
  <si>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</si>
  <si>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</si>
  <si>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</si>
  <si>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</si>
  <si>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</si>
  <si>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</si>
  <si>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</si>
  <si>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</si>
  <si>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</si>
  <si>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</si>
  <si>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</si>
  <si>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</si>
  <si>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</si>
  <si>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</si>
  <si>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</si>
  <si>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</si>
  <si>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</si>
  <si>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</si>
  <si>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</si>
  <si>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</si>
  <si>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</si>
  <si>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</si>
  <si>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</si>
  <si>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</si>
  <si>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</si>
  <si>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</si>
  <si>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</si>
  <si>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</si>
  <si>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</si>
  <si>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</si>
  <si>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</si>
  <si>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</si>
  <si>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</si>
  <si>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</si>
  <si>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</si>
  <si>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</si>
  <si>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</si>
  <si>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</si>
  <si>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</si>
  <si>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</si>
  <si>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</si>
  <si>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</si>
  <si>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</si>
  <si>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</si>
  <si>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</si>
  <si>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</si>
  <si>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</si>
  <si>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</si>
  <si>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</si>
  <si>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</si>
  <si>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</si>
  <si>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</si>
  <si>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</si>
  <si>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</si>
  <si>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</si>
  <si>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</si>
  <si>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</si>
  <si>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</si>
  <si>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</si>
  <si>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</si>
  <si>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</si>
  <si>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</si>
  <si>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</si>
  <si>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</si>
  <si>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</si>
  <si>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</si>
  <si>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</si>
  <si>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</si>
  <si>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</si>
  <si>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</si>
  <si>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</si>
  <si>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</si>
  <si>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</si>
  <si>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</si>
  <si>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</si>
  <si>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</si>
  <si>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</si>
  <si>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</si>
  <si>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</si>
  <si>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</si>
  <si>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</si>
  <si>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</si>
  <si>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</si>
  <si>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</si>
  <si>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</si>
  <si>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</si>
  <si>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</si>
  <si>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</si>
  <si>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</si>
  <si>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</si>
  <si>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</si>
  <si>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</si>
  <si>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</si>
  <si>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</si>
  <si>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</si>
  <si>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</si>
  <si>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</si>
  <si>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</si>
  <si>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</si>
  <si>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</si>
  <si>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</si>
  <si>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</si>
  <si>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</si>
  <si>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</si>
  <si>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</si>
  <si>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</si>
  <si>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</si>
  <si>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</si>
  <si>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</si>
  <si>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</si>
  <si>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</si>
  <si>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</si>
  <si>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</si>
  <si>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</si>
  <si>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</si>
  <si>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</si>
  <si>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</si>
  <si>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</si>
  <si>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</si>
  <si>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</si>
  <si>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</si>
  <si>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</si>
  <si>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</si>
  <si>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</si>
  <si>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</si>
  <si>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</si>
  <si>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</si>
  <si>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</si>
  <si>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</si>
  <si>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</si>
  <si>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</si>
  <si>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</si>
  <si>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</si>
  <si>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</si>
  <si>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</si>
  <si>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</si>
  <si>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</si>
  <si>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</si>
  <si>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</si>
  <si>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</si>
  <si>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</si>
  <si>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</si>
  <si>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</si>
  <si>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</si>
  <si>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</si>
  <si>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</si>
  <si>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</si>
  <si>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</si>
  <si>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</si>
  <si>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</si>
  <si>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</si>
  <si>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</si>
  <si>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</si>
  <si>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</si>
  <si>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</si>
  <si>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</si>
  <si>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</si>
  <si>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</si>
  <si>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</si>
  <si>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</si>
  <si>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</si>
  <si>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</si>
  <si>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</si>
  <si>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</si>
  <si>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</si>
  <si>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</si>
  <si>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</si>
  <si>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</si>
  <si>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</si>
  <si>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</si>
  <si>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</si>
  <si>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</si>
  <si>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</si>
  <si>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</si>
  <si>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</si>
  <si>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</si>
  <si>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</si>
  <si>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</si>
  <si>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</si>
  <si>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</si>
  <si>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</si>
  <si>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</si>
  <si>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</si>
  <si>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</si>
  <si>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</si>
  <si>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</si>
  <si>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</si>
  <si>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</si>
  <si>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</si>
  <si>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</si>
  <si>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</si>
  <si>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</si>
  <si>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</si>
  <si>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</si>
  <si>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</si>
  <si>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</si>
  <si>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</si>
  <si>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</si>
  <si>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</si>
  <si>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</si>
  <si>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</si>
  <si>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</si>
  <si>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</si>
  <si>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</si>
  <si>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</si>
  <si>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</si>
  <si>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</si>
  <si>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</si>
  <si>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</si>
  <si>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</si>
  <si>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</si>
  <si>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</si>
  <si>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</si>
  <si>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</si>
  <si>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</si>
  <si>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</si>
  <si>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</si>
  <si>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</si>
  <si>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</si>
  <si>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</si>
  <si>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</si>
  <si>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</si>
  <si>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</si>
  <si>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</si>
  <si>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</si>
  <si>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</si>
  <si>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</si>
  <si>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</si>
  <si>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</si>
  <si>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</si>
  <si>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</si>
  <si>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</si>
  <si>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</si>
  <si>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</si>
  <si>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</si>
  <si>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</si>
  <si>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</si>
  <si>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</si>
  <si>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</si>
  <si>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</si>
  <si>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</si>
  <si>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</si>
  <si>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</si>
  <si>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</si>
  <si>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</si>
  <si>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</si>
  <si>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</si>
  <si>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</si>
  <si>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</si>
  <si>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</si>
  <si>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</si>
  <si>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</si>
  <si>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</si>
  <si>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</si>
  <si>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</si>
  <si>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</si>
  <si>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</si>
  <si>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</si>
  <si>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</si>
  <si>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</si>
  <si>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</si>
  <si>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</si>
  <si>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</si>
  <si>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</si>
  <si>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</si>
  <si>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</si>
  <si>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</si>
  <si>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</si>
  <si>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</si>
  <si>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</si>
  <si>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</si>
  <si>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</si>
  <si>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</si>
  <si>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</si>
  <si>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</si>
  <si>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</si>
  <si>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</si>
  <si>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</si>
  <si>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</si>
  <si>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</si>
  <si>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</si>
  <si>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</si>
  <si>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</si>
  <si>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</si>
  <si>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</si>
  <si>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</si>
  <si>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</si>
  <si>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</si>
  <si>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</si>
  <si>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</si>
  <si>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</si>
  <si>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</si>
  <si>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</si>
  <si>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</si>
  <si>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</si>
  <si>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</si>
  <si>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</si>
  <si>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</si>
  <si>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</si>
  <si>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</si>
  <si>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</si>
  <si>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</si>
  <si>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</si>
  <si>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</si>
  <si>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</si>
  <si>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</si>
  <si>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</si>
  <si>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</si>
  <si>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</si>
  <si>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</si>
  <si>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</si>
  <si>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</si>
  <si>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</si>
  <si>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</si>
  <si>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</si>
  <si>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</si>
  <si>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</si>
  <si>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</si>
  <si>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</si>
  <si>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</si>
  <si>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</si>
  <si>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</si>
  <si>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</si>
  <si>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</si>
  <si>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</si>
  <si>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</si>
  <si>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</si>
  <si>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</si>
  <si>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</si>
  <si>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</si>
  <si>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</si>
  <si>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</si>
  <si>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</si>
  <si>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</si>
  <si>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</si>
  <si>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</si>
  <si>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</si>
  <si>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</si>
  <si>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</si>
  <si>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</si>
  <si>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</si>
  <si>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</si>
  <si>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</si>
  <si>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</si>
  <si>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</si>
  <si>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</si>
  <si>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</si>
  <si>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</si>
  <si>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</si>
  <si>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</si>
  <si>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</si>
  <si>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</si>
  <si>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</si>
  <si>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</si>
  <si>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</si>
  <si>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</si>
  <si>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</si>
  <si>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</si>
  <si>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</si>
  <si>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</si>
  <si>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</si>
  <si>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</si>
  <si>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</si>
  <si>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</si>
  <si>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</si>
  <si>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</si>
  <si>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</si>
  <si>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</si>
  <si>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</si>
  <si>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</si>
  <si>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</si>
  <si>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</si>
  <si>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</si>
  <si>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</si>
  <si>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</si>
  <si>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</si>
  <si>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</si>
  <si>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</si>
  <si>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</si>
  <si>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</si>
  <si>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</si>
  <si>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</si>
  <si>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</si>
  <si>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</si>
  <si>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</si>
  <si>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</si>
  <si>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</si>
  <si>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</si>
  <si>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</si>
  <si>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</si>
  <si>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</si>
  <si>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</si>
  <si>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</si>
  <si>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</si>
  <si>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</si>
  <si>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</si>
  <si>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</si>
  <si>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</si>
  <si>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</si>
  <si>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</si>
  <si>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</si>
  <si>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</si>
  <si>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</si>
  <si>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</si>
  <si>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</si>
  <si>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</si>
  <si>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</si>
  <si>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</si>
  <si>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</si>
  <si>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</si>
  <si>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</si>
  <si>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</si>
  <si>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</si>
  <si>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</si>
  <si>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</si>
  <si>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</si>
  <si>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</si>
  <si>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</si>
  <si>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</si>
  <si>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</si>
  <si>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</si>
  <si>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</si>
  <si>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</si>
  <si>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</si>
  <si>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</si>
  <si>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</si>
  <si>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</si>
  <si>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</si>
  <si>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</si>
  <si>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</si>
  <si>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</si>
  <si>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</si>
  <si>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</si>
  <si>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</si>
  <si>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</si>
  <si>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</si>
  <si>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</si>
  <si>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</si>
  <si>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</si>
  <si>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</si>
  <si>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</si>
  <si>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</si>
  <si>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</si>
  <si>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</si>
  <si>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</si>
  <si>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</si>
  <si>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</si>
  <si>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</si>
  <si>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</si>
  <si>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</si>
  <si>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</si>
  <si>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</si>
  <si>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</si>
  <si>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</si>
  <si>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</si>
  <si>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</si>
  <si>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</si>
  <si>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</si>
  <si>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</si>
  <si>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</si>
  <si>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</si>
  <si>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</si>
  <si>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</si>
  <si>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</si>
  <si>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</si>
  <si>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</si>
  <si>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</si>
  <si>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</si>
  <si>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</si>
  <si>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</si>
  <si>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</si>
  <si>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</si>
  <si>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</si>
  <si>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</si>
  <si>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</si>
  <si>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</si>
  <si>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</si>
  <si>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</si>
  <si>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</si>
  <si>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</si>
  <si>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</si>
  <si>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</si>
  <si>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</si>
  <si>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</si>
  <si>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</si>
  <si>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</si>
  <si>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</si>
  <si>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</si>
  <si>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</si>
  <si>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</si>
  <si>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</si>
  <si>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</si>
  <si>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</si>
  <si>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</si>
  <si>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</si>
  <si>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</si>
  <si>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</si>
  <si>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</si>
  <si>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</si>
  <si>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</si>
  <si>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</si>
  <si>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</si>
  <si>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</si>
  <si>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</si>
  <si>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</si>
  <si>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</si>
  <si>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</si>
  <si>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</si>
  <si>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</si>
  <si>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</si>
  <si>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</si>
  <si>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</si>
  <si>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</si>
  <si>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</si>
  <si>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</si>
  <si>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</si>
  <si>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</si>
  <si>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</si>
  <si>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</si>
  <si>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</si>
  <si>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</si>
  <si>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</si>
  <si>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</si>
  <si>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</si>
  <si>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</si>
  <si>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</si>
  <si>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</si>
  <si>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</si>
  <si>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</si>
  <si>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</si>
  <si>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</si>
  <si>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</si>
  <si>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</si>
  <si>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</si>
  <si>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</si>
  <si>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</si>
  <si>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</si>
  <si>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</si>
  <si>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</si>
  <si>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</si>
  <si>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</si>
  <si>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</si>
  <si>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</si>
  <si>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</si>
  <si>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</si>
  <si>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</si>
  <si>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</si>
  <si>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</si>
  <si>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</si>
  <si>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</si>
  <si>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</si>
  <si>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</si>
  <si>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</si>
  <si>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</si>
  <si>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</si>
  <si>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</si>
  <si>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</si>
  <si>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</si>
  <si>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</si>
  <si>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</si>
  <si>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</si>
  <si>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</si>
  <si>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</si>
  <si>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</si>
  <si>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</si>
  <si>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</si>
  <si>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</si>
  <si>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</si>
  <si>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</si>
  <si>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</si>
  <si>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</si>
  <si>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</si>
  <si>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</si>
  <si>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</si>
  <si>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</si>
  <si>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</si>
  <si>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</si>
  <si>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</si>
  <si>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</si>
  <si>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</si>
  <si>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</si>
  <si>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</si>
  <si>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</si>
  <si>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</si>
  <si>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</si>
  <si>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</si>
  <si>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</si>
  <si>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</si>
  <si>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</si>
  <si>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</si>
  <si>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</si>
  <si>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</si>
  <si>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</si>
  <si>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</si>
  <si>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</si>
  <si>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</si>
  <si>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</si>
  <si>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</si>
  <si>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</si>
  <si>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</si>
  <si>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</si>
  <si>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</si>
  <si>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</si>
  <si>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</si>
  <si>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</si>
  <si>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</si>
  <si>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</si>
  <si>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</si>
  <si>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</si>
  <si>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</si>
  <si>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</si>
  <si>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</si>
  <si>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</si>
  <si>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</si>
  <si>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</si>
  <si>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</si>
  <si>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</si>
  <si>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</si>
  <si>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</si>
  <si>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</si>
  <si>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</si>
  <si>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</si>
  <si>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</si>
  <si>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</si>
  <si>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</si>
  <si>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</si>
  <si>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</si>
  <si>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</si>
  <si>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</si>
  <si>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</si>
  <si>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</si>
  <si>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</si>
  <si>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</si>
  <si>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</si>
  <si>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</si>
  <si>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</si>
  <si>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</si>
  <si>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</si>
  <si>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</si>
  <si>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</si>
  <si>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</si>
  <si>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</si>
  <si>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</si>
  <si>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</si>
  <si>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</si>
  <si>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</si>
  <si>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</si>
  <si>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</si>
  <si>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</si>
  <si>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</si>
  <si>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</si>
  <si>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</si>
  <si>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</si>
  <si>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</si>
  <si>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</si>
  <si>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</si>
  <si>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</si>
  <si>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</si>
  <si>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</si>
  <si>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</si>
  <si>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</si>
  <si>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</si>
  <si>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</si>
  <si>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</si>
  <si>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</si>
  <si>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</si>
  <si>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</si>
  <si>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</si>
  <si>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</si>
  <si>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</si>
  <si>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</si>
  <si>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</si>
  <si>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</si>
  <si>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</si>
  <si>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</si>
  <si>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</si>
  <si>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</si>
  <si>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</si>
  <si>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</si>
  <si>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</si>
  <si>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</si>
  <si>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</si>
  <si>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</si>
  <si>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</si>
  <si>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</si>
  <si>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</si>
  <si>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</si>
  <si>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</si>
  <si>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</si>
  <si>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</si>
  <si>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</si>
  <si>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</si>
  <si>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</si>
  <si>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</si>
  <si>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</si>
  <si>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</si>
  <si>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</si>
  <si>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</si>
  <si>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</si>
  <si>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</si>
  <si>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</si>
  <si>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</si>
  <si>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</si>
  <si>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</si>
  <si>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</si>
  <si>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</si>
  <si>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</si>
  <si>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</si>
  <si>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</si>
  <si>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</si>
  <si>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</si>
  <si>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</si>
  <si>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</si>
  <si>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</si>
  <si>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</si>
  <si>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</si>
  <si>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</si>
  <si>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</si>
  <si>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</si>
  <si>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</si>
  <si>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</si>
  <si>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</si>
  <si>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</si>
  <si>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</si>
  <si>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</si>
  <si>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</si>
  <si>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</si>
  <si>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</si>
  <si>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</si>
  <si>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</si>
  <si>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</si>
  <si>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</si>
  <si>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</si>
  <si>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</si>
  <si>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</si>
  <si>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</si>
  <si>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</si>
  <si>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</si>
  <si>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</si>
  <si>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</si>
  <si>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</si>
  <si>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</si>
  <si>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</si>
  <si>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</si>
  <si>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</si>
  <si>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</si>
  <si>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</si>
  <si>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</si>
  <si>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</si>
  <si>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</si>
  <si>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</si>
  <si>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</si>
  <si>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</si>
  <si>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</si>
  <si>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</si>
  <si>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</si>
  <si>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</si>
  <si>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</si>
  <si>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</si>
  <si>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</si>
  <si>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</si>
  <si>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</si>
  <si>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</si>
  <si>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</si>
  <si>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</si>
  <si>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</si>
  <si>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</si>
  <si>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</si>
  <si>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</si>
  <si>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</si>
  <si>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</si>
  <si>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</si>
  <si>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</si>
  <si>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</si>
  <si>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</si>
  <si>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</si>
  <si>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</si>
  <si>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</si>
  <si>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</si>
  <si>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</si>
  <si>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</si>
  <si>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</si>
  <si>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</si>
  <si>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</si>
  <si>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</si>
  <si>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</si>
  <si>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</si>
  <si>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</si>
  <si>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</si>
  <si>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</si>
  <si>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</si>
  <si>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</si>
  <si>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</si>
  <si>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</si>
  <si>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</si>
  <si>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</si>
  <si>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</si>
  <si>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</si>
  <si>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</si>
  <si>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</si>
  <si>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</si>
  <si>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</si>
  <si>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</si>
  <si>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</si>
  <si>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</si>
  <si>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</si>
  <si>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</si>
  <si>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</si>
  <si>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</si>
  <si>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</si>
  <si>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</si>
  <si>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</si>
  <si>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</si>
  <si>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</si>
  <si>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</si>
  <si>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</si>
  <si>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</si>
  <si>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</si>
  <si>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</si>
  <si>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</si>
  <si>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</si>
  <si>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</si>
  <si>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</si>
  <si>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</si>
  <si>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</si>
  <si>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</si>
  <si>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</si>
  <si>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</si>
  <si>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</si>
  <si>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</si>
  <si>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</si>
  <si>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</si>
  <si>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</si>
  <si>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</si>
  <si>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</si>
  <si>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</si>
  <si>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</si>
  <si>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</si>
  <si>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</si>
  <si>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</si>
  <si>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</si>
  <si>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</si>
  <si>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</si>
  <si>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</si>
  <si>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</si>
  <si>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</si>
  <si>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</si>
  <si>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</si>
  <si>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</si>
  <si>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</si>
  <si>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</si>
  <si>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</si>
  <si>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</si>
  <si>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</si>
  <si>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</si>
  <si>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</si>
  <si>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</si>
  <si>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</si>
  <si>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</si>
  <si>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</si>
  <si>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</si>
  <si>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</si>
  <si>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</si>
  <si>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</si>
  <si>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</si>
  <si>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</si>
  <si>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</si>
  <si>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</si>
  <si>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</si>
  <si>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</si>
  <si>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</si>
  <si>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</si>
  <si>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</si>
  <si>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</si>
  <si>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</si>
  <si>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</si>
  <si>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</si>
  <si>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</si>
  <si>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</si>
  <si>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</si>
  <si>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</si>
  <si>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</si>
  <si>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</si>
  <si>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</si>
  <si>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</si>
  <si>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</si>
  <si>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</si>
  <si>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</si>
  <si>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</si>
  <si>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</si>
  <si>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</si>
  <si>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</si>
  <si>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</si>
  <si>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</si>
  <si>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</si>
  <si>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</si>
  <si>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</si>
  <si>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</si>
  <si>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</si>
  <si>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</si>
  <si>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</si>
  <si>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</si>
  <si>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</si>
  <si>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</si>
  <si>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</si>
  <si>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</si>
  <si>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</si>
  <si>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</si>
  <si>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</si>
  <si>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</si>
  <si>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</si>
  <si>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</si>
  <si>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</si>
  <si>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</si>
  <si>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</si>
  <si>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</si>
  <si>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</si>
  <si>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</si>
  <si>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</si>
  <si>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</si>
  <si>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</si>
  <si>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</si>
  <si>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</si>
  <si>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</si>
  <si>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</si>
  <si>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</si>
  <si>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</si>
  <si>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</si>
  <si>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</si>
  <si>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</si>
  <si>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</si>
  <si>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</si>
  <si>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</si>
  <si>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</si>
  <si>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</si>
  <si>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</si>
  <si>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</si>
  <si>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</si>
  <si>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</si>
  <si>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</si>
  <si>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</si>
  <si>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</si>
  <si>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</si>
  <si>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</si>
  <si>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</si>
  <si>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</si>
  <si>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</si>
  <si>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</si>
  <si>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</si>
  <si>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</si>
  <si>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</si>
  <si>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</si>
  <si>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</si>
  <si>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</si>
  <si>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</si>
  <si>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</si>
  <si>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</si>
  <si>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</si>
  <si>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</si>
  <si>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</si>
  <si>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</si>
  <si>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</si>
  <si>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</si>
  <si>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</si>
  <si>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</si>
  <si>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</si>
  <si>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</si>
  <si>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</si>
  <si>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</si>
  <si>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</si>
  <si>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</si>
  <si>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</si>
  <si>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</si>
  <si>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</si>
  <si>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</si>
  <si>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</si>
  <si>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</si>
  <si>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</si>
  <si>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</si>
  <si>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</si>
  <si>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</si>
  <si>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</si>
  <si>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</si>
  <si>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</si>
  <si>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</si>
  <si>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</si>
  <si>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</si>
  <si>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</si>
  <si>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</si>
  <si>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</si>
  <si>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</si>
  <si>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</si>
  <si>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</si>
  <si>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</si>
  <si>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</si>
  <si>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</si>
  <si>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</si>
  <si>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</si>
  <si>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</si>
  <si>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</si>
  <si>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</si>
  <si>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</si>
  <si>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</si>
  <si>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</si>
  <si>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</si>
  <si>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</si>
  <si>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</si>
  <si>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</si>
  <si>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</si>
  <si>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</si>
  <si>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</si>
  <si>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</si>
  <si>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</si>
  <si>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</si>
  <si>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</si>
  <si>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</si>
  <si>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</si>
  <si>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</si>
  <si>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</si>
  <si>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</si>
  <si>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</si>
  <si>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</si>
  <si>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</si>
  <si>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</si>
  <si>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</si>
  <si>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</si>
  <si>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</si>
  <si>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</si>
  <si>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</si>
  <si>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</si>
  <si>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</si>
  <si>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</si>
  <si>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</si>
  <si>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</si>
  <si>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</si>
  <si>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</si>
  <si>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</si>
  <si>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</si>
  <si>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</si>
  <si>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</si>
  <si>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</si>
  <si>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</si>
  <si>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</si>
  <si>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</si>
  <si>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</si>
  <si>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</si>
  <si>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</si>
  <si>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</si>
  <si>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</si>
  <si>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</si>
  <si>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</si>
  <si>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</si>
  <si>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</si>
  <si>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</si>
  <si>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</si>
  <si>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</si>
  <si>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</si>
  <si>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</si>
  <si>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</si>
  <si>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</si>
  <si>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</si>
  <si>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</si>
  <si>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</si>
  <si>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</si>
  <si>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</si>
  <si>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</si>
  <si>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</si>
  <si>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</si>
  <si>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</si>
  <si>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</si>
  <si>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</si>
  <si>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</si>
  <si>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</si>
  <si>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</si>
  <si>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</si>
  <si>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</si>
  <si>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</si>
  <si>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</si>
  <si>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</si>
  <si>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</si>
  <si>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</si>
  <si>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</si>
  <si>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</si>
  <si>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</si>
  <si>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</si>
  <si>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</si>
  <si>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</si>
  <si>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</si>
  <si>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</si>
  <si>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</si>
  <si>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</si>
  <si>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</si>
  <si>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</si>
  <si>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</si>
  <si>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</si>
  <si>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</si>
  <si>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</si>
  <si>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</si>
  <si>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</si>
  <si>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</si>
  <si>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</si>
  <si>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</si>
  <si>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</si>
  <si>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</si>
  <si>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</si>
  <si>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</si>
  <si>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</si>
  <si>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</si>
  <si>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</si>
  <si>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</si>
  <si>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</si>
  <si>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</si>
  <si>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</si>
  <si>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</si>
  <si>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</si>
  <si>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</si>
  <si>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</si>
  <si>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</si>
  <si>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</si>
  <si>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</si>
  <si>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</si>
  <si>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</si>
  <si>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</si>
  <si>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</si>
  <si>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</si>
  <si>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</si>
  <si>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</si>
  <si>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</si>
  <si>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</si>
  <si>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</si>
  <si>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</si>
  <si>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</si>
  <si>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</si>
  <si>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</si>
  <si>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</si>
  <si>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</si>
  <si>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</si>
  <si>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</si>
  <si>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</si>
  <si>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</si>
  <si>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</si>
  <si>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</si>
  <si>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</si>
  <si>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</si>
  <si>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</si>
  <si>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</si>
  <si>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</si>
  <si>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</si>
  <si>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</si>
  <si>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</si>
  <si>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</si>
  <si>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</si>
  <si>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</si>
  <si>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</si>
  <si>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</si>
  <si>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</si>
  <si>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</si>
  <si>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</si>
  <si>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</si>
  <si>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</si>
  <si>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</si>
  <si>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</si>
  <si>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</si>
  <si>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</si>
  <si>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</si>
  <si>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</si>
  <si>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</si>
  <si>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</si>
  <si>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</si>
  <si>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</si>
  <si>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</si>
  <si>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</si>
  <si>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</si>
  <si>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</si>
  <si>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</si>
  <si>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</si>
  <si>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</si>
  <si>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</si>
  <si>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</si>
  <si>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</si>
  <si>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</si>
  <si>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</si>
  <si>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</si>
  <si>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</si>
  <si>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</si>
  <si>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</si>
  <si>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</si>
  <si>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</si>
  <si>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</si>
  <si>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</si>
  <si>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</si>
  <si>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</si>
  <si>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</si>
  <si>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</si>
  <si>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</si>
  <si>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</si>
  <si>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</si>
  <si>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</si>
  <si>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</si>
  <si>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</si>
  <si>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</si>
  <si>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</si>
  <si>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</si>
  <si>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</si>
  <si>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</si>
  <si>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</si>
  <si>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</si>
  <si>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</si>
  <si>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</si>
  <si>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</si>
  <si>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</si>
  <si>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</si>
  <si>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</si>
  <si>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</si>
  <si>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</si>
  <si>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</si>
  <si>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</si>
  <si>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</si>
  <si>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</si>
  <si>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</si>
  <si>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</si>
  <si>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</si>
  <si>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</si>
  <si>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</si>
  <si>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</si>
  <si>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</si>
  <si>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</si>
  <si>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</si>
  <si>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</si>
  <si>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</si>
  <si>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</si>
  <si>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</si>
  <si>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</si>
  <si>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</si>
  <si>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</si>
  <si>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</si>
  <si>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</si>
  <si>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</si>
  <si>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</si>
  <si>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</si>
  <si>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</si>
  <si>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</si>
  <si>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</si>
  <si>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</si>
  <si>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</si>
  <si>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</si>
  <si>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</si>
  <si>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</si>
  <si>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</si>
  <si>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</si>
  <si>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</si>
  <si>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</si>
  <si>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</si>
  <si>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</si>
  <si>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</si>
  <si>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</si>
  <si>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</si>
  <si>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</si>
  <si>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</si>
  <si>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</si>
  <si>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</si>
  <si>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</si>
  <si>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</si>
  <si>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</si>
  <si>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</si>
  <si>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</si>
  <si>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</si>
  <si>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</si>
  <si>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</si>
  <si>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</si>
  <si>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</si>
  <si>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</si>
  <si>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</si>
  <si>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</si>
  <si>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</si>
  <si>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</si>
  <si>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</si>
  <si>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</si>
  <si>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</si>
  <si>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</si>
  <si>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</si>
  <si>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</si>
  <si>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</si>
  <si>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</si>
  <si>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</si>
  <si>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</si>
  <si>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</si>
  <si>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</si>
  <si>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</si>
  <si>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</si>
  <si>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</si>
  <si>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</si>
  <si>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</si>
  <si>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</si>
  <si>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</si>
  <si>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</si>
  <si>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</si>
  <si>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</si>
  <si>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</si>
  <si>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</si>
  <si>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</si>
  <si>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</si>
  <si>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</si>
  <si>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</si>
  <si>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</si>
  <si>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</si>
  <si>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</si>
  <si>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</si>
  <si>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</si>
  <si>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</si>
  <si>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</si>
  <si>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</si>
  <si>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</si>
  <si>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</si>
  <si>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</si>
  <si>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</si>
  <si>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</si>
  <si>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</si>
  <si>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</si>
  <si>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</si>
  <si>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</si>
  <si>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</si>
  <si>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</si>
  <si>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</si>
  <si>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</si>
  <si>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</si>
  <si>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</si>
  <si>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</si>
  <si>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</si>
  <si>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</si>
  <si>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</si>
  <si>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</si>
  <si>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</si>
  <si>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</si>
  <si>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</si>
  <si>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</si>
  <si>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</si>
  <si>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</si>
  <si>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</si>
  <si>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</si>
  <si>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</si>
  <si>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</si>
  <si>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</si>
  <si>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</si>
  <si>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</si>
  <si>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</si>
  <si>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</si>
  <si>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</si>
  <si>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</si>
  <si>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</si>
  <si>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</si>
  <si>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</si>
  <si>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</si>
  <si>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</si>
  <si>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</si>
  <si>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</si>
  <si>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</si>
  <si>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</si>
  <si>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</si>
  <si>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</si>
  <si>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</si>
  <si>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</si>
  <si>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</si>
  <si>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</si>
  <si>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</si>
  <si>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</si>
  <si>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</si>
  <si>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</si>
  <si>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</si>
  <si>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</si>
  <si>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</si>
  <si>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</si>
  <si>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</si>
  <si>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</si>
  <si>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</si>
  <si>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</si>
  <si>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</si>
  <si>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</si>
  <si>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</si>
  <si>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</si>
  <si>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</si>
  <si>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</si>
  <si>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</si>
  <si>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</si>
  <si>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</si>
  <si>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</si>
  <si>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</si>
  <si>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</si>
  <si>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</si>
  <si>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</si>
  <si>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</si>
  <si>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</si>
  <si>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</si>
  <si>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</si>
  <si>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</si>
  <si>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</si>
  <si>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</si>
  <si>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</si>
  <si>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</si>
  <si>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</si>
  <si>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</si>
  <si>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</si>
  <si>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</si>
  <si>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</si>
  <si>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</si>
  <si>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</si>
  <si>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</si>
  <si>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</si>
  <si>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</si>
  <si>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</si>
  <si>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</si>
  <si>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</si>
  <si>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</si>
  <si>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</si>
  <si>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</si>
  <si>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</si>
  <si>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</si>
  <si>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</si>
  <si>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</si>
  <si>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</si>
  <si>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</si>
  <si>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</si>
  <si>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</si>
  <si>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</si>
  <si>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</si>
  <si>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</si>
  <si>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</si>
  <si>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</si>
  <si>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</si>
  <si>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</si>
  <si>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</si>
  <si>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</si>
  <si>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</si>
  <si>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</si>
  <si>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</si>
  <si>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</si>
  <si>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</si>
  <si>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</si>
  <si>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</si>
  <si>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</si>
  <si>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</si>
  <si>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</si>
  <si>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</si>
  <si>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</si>
  <si>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</si>
  <si>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</si>
  <si>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</si>
  <si>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</si>
  <si>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</si>
  <si>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</si>
  <si>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</si>
  <si>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</si>
  <si>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</si>
  <si>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</si>
  <si>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</si>
  <si>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</si>
  <si>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</si>
  <si>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</si>
  <si>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</si>
  <si>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</si>
  <si>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</si>
  <si>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</si>
  <si>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</si>
  <si>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</si>
  <si>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</si>
  <si>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</si>
  <si>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</si>
  <si>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</si>
  <si>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</si>
  <si>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</si>
  <si>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</si>
  <si>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</si>
  <si>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</si>
  <si>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</si>
  <si>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</si>
  <si>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</si>
  <si>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</si>
  <si>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</si>
  <si>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</si>
  <si>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</si>
  <si>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</si>
  <si>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</si>
  <si>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</si>
  <si>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</si>
  <si>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</si>
  <si>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</si>
  <si>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</si>
  <si>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</si>
  <si>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</si>
  <si>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</si>
  <si>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</si>
  <si>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</si>
  <si>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</si>
  <si>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</si>
  <si>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</si>
  <si>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</si>
  <si>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</si>
  <si>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</si>
  <si>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</si>
  <si>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</si>
  <si>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</si>
  <si>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</si>
  <si>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</si>
  <si>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</si>
  <si>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</si>
  <si>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</si>
  <si>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</si>
  <si>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</si>
  <si>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</si>
  <si>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</si>
  <si>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</si>
  <si>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</si>
  <si>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</si>
  <si>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</si>
  <si>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</si>
  <si>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</si>
  <si>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</si>
  <si>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</si>
  <si>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</si>
  <si>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</si>
  <si>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</si>
  <si>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</si>
  <si>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</si>
  <si>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</si>
  <si>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</si>
  <si>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</si>
  <si>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</si>
  <si>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</si>
  <si>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</si>
  <si>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</si>
  <si>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</si>
  <si>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</si>
  <si>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</si>
  <si>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</si>
  <si>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</si>
  <si>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</si>
  <si>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</si>
  <si>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</si>
  <si>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</si>
  <si>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</si>
  <si>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</si>
  <si>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</si>
  <si>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</si>
  <si>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</si>
  <si>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</si>
  <si>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</si>
  <si>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</si>
  <si>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</si>
  <si>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</si>
  <si>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</si>
  <si>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</si>
  <si>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</si>
  <si>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</si>
  <si>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</si>
  <si>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</si>
  <si>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</si>
  <si>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</si>
  <si>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</si>
  <si>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</si>
  <si>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</si>
  <si>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</si>
  <si>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</si>
  <si>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</si>
  <si>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</si>
  <si>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</si>
  <si>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</si>
  <si>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</si>
  <si>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</si>
  <si>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</si>
  <si>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</si>
  <si>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</si>
  <si>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</si>
  <si>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</si>
  <si>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</si>
  <si>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</si>
  <si>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</si>
  <si>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</si>
  <si>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</si>
  <si>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</si>
  <si>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</si>
  <si>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</si>
  <si>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</si>
  <si>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</si>
  <si>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</si>
  <si>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</si>
  <si>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</si>
  <si>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</si>
  <si>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</si>
  <si>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</si>
  <si>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</si>
  <si>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</si>
  <si>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</si>
  <si>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</si>
  <si>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</si>
  <si>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</si>
  <si>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</si>
  <si>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</si>
  <si>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</si>
  <si>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</si>
  <si>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</si>
  <si>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</si>
  <si>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</si>
  <si>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</si>
  <si>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</si>
  <si>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</si>
  <si>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</si>
  <si>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</si>
  <si>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</si>
  <si>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</si>
  <si>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</si>
  <si>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</si>
  <si>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</si>
  <si>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</si>
  <si>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</si>
  <si>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</si>
  <si>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</si>
  <si>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</si>
  <si>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</si>
  <si>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</si>
  <si>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</si>
  <si>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</si>
  <si>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</si>
  <si>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</si>
  <si>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</si>
  <si>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</si>
  <si>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</si>
  <si>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</si>
  <si>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</si>
  <si>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</si>
  <si>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</si>
  <si>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</si>
  <si>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</si>
  <si>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</si>
  <si>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</si>
  <si>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</si>
  <si>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</si>
  <si>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</si>
  <si>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</si>
  <si>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</si>
  <si>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</si>
  <si>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</si>
  <si>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</si>
  <si>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</si>
  <si>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</si>
  <si>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</si>
  <si>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</si>
  <si>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</si>
  <si>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</si>
  <si>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</si>
  <si>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</si>
  <si>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</si>
  <si>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</si>
  <si>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</si>
  <si>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</si>
  <si>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</si>
  <si>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</si>
  <si>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</si>
  <si>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</si>
  <si>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</si>
  <si>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</si>
  <si>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</si>
  <si>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</si>
  <si>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</si>
  <si>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</si>
  <si>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</si>
  <si>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</si>
  <si>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</si>
  <si>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</si>
  <si>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</si>
  <si>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</si>
  <si>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</si>
  <si>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</si>
  <si>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</si>
  <si>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</si>
  <si>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</si>
  <si>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</si>
  <si>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</si>
  <si>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</si>
  <si>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</si>
  <si>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</si>
  <si>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</si>
  <si>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</si>
  <si>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</si>
  <si>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</si>
  <si>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</si>
  <si>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</si>
  <si>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</si>
  <si>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</si>
  <si>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</si>
  <si>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</si>
  <si>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</si>
  <si>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</si>
  <si>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</si>
  <si>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</si>
  <si>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</si>
  <si>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</si>
  <si>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</si>
  <si>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</si>
  <si>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</si>
  <si>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</si>
  <si>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</si>
  <si>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</si>
  <si>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</si>
  <si>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</si>
  <si>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</si>
  <si>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</si>
  <si>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</si>
  <si>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</si>
  <si>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</si>
  <si>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</si>
  <si>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</si>
  <si>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</si>
  <si>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</si>
  <si>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</si>
  <si>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</si>
  <si>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</si>
  <si>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</si>
  <si>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</si>
  <si>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</si>
  <si>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</si>
  <si>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</si>
  <si>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</si>
  <si>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</si>
  <si>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</si>
  <si>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</si>
  <si>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</si>
  <si>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</si>
  <si>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</si>
  <si>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</si>
  <si>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</si>
  <si>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</si>
  <si>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</si>
  <si>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</si>
  <si>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</si>
  <si>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</si>
  <si>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</si>
  <si>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</si>
  <si>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</si>
  <si>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</si>
  <si>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</si>
  <si>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</si>
  <si>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</si>
  <si>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</si>
  <si>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</si>
  <si>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</si>
  <si>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</si>
  <si>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</si>
  <si>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</si>
  <si>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</si>
  <si>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</si>
  <si>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</si>
  <si>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</si>
  <si>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</si>
  <si>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</si>
  <si>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</si>
  <si>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</si>
  <si>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</si>
  <si>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</si>
  <si>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</si>
  <si>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</si>
  <si>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</si>
  <si>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</si>
  <si>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</si>
  <si>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</si>
  <si>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</si>
  <si>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</si>
  <si>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</si>
  <si>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</si>
  <si>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</si>
  <si>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</si>
  <si>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</si>
  <si>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</si>
  <si>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</si>
  <si>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</si>
  <si>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</si>
  <si>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</si>
  <si>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</si>
  <si>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</si>
  <si>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</si>
  <si>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</si>
  <si>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</si>
  <si>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</si>
  <si>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</si>
  <si>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</si>
  <si>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</si>
  <si>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</si>
  <si>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</si>
  <si>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</si>
  <si>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</si>
  <si>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</si>
  <si>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</si>
  <si>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</si>
  <si>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</si>
  <si>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</si>
  <si>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</si>
  <si>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</si>
  <si>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</si>
  <si>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</si>
  <si>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</si>
  <si>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</si>
  <si>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</si>
  <si>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</si>
  <si>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</si>
  <si>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</si>
  <si>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</si>
  <si>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</si>
  <si>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</si>
  <si>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</si>
  <si>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</si>
  <si>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</si>
  <si>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</si>
  <si>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</si>
  <si>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</si>
  <si>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</si>
  <si>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</si>
  <si>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</si>
  <si>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</si>
  <si>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</si>
  <si>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</si>
  <si>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</si>
  <si>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</si>
  <si>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</si>
  <si>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</si>
  <si>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</si>
  <si>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</si>
  <si>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</si>
  <si>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</si>
  <si>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</si>
  <si>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</si>
  <si>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</si>
  <si>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</si>
  <si>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</si>
  <si>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</si>
  <si>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</si>
  <si>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</si>
  <si>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</si>
  <si>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</si>
  <si>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</si>
  <si>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</si>
  <si>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</si>
  <si>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</si>
  <si>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</si>
  <si>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</si>
  <si>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</si>
  <si>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</si>
  <si>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</si>
  <si>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</si>
  <si>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</si>
  <si>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</si>
  <si>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</si>
  <si>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</si>
  <si>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</si>
  <si>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</si>
  <si>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</si>
  <si>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</si>
  <si>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</si>
  <si>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</si>
  <si>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</si>
  <si>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</si>
  <si>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</si>
  <si>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</si>
  <si>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</si>
  <si>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</si>
  <si>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</si>
  <si>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</si>
  <si>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</si>
  <si>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</si>
  <si>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</si>
  <si>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</si>
  <si>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</si>
  <si>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</si>
  <si>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</si>
  <si>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</si>
  <si>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</si>
  <si>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</si>
  <si>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</si>
  <si>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</si>
  <si>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</si>
  <si>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</si>
  <si>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</si>
  <si>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</si>
  <si>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</si>
  <si>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</si>
  <si>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</si>
  <si>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</si>
  <si>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</si>
  <si>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</si>
  <si>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</si>
  <si>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</si>
  <si>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</si>
  <si>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</si>
  <si>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</si>
  <si>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</si>
  <si>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</si>
  <si>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</si>
  <si>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</si>
  <si>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</si>
  <si>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</si>
  <si>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</si>
  <si>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</si>
  <si>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</si>
  <si>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</si>
  <si>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</si>
  <si>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</si>
  <si>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</si>
  <si>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</si>
  <si>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</si>
  <si>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</si>
  <si>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</si>
  <si>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</si>
  <si>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</si>
  <si>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</si>
  <si>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</si>
  <si>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</si>
  <si>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</si>
  <si>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</si>
  <si>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</si>
  <si>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</si>
  <si>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</si>
  <si>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</si>
  <si>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</si>
  <si>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</si>
  <si>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</si>
  <si>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</si>
  <si>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</si>
  <si>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</si>
  <si>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</si>
  <si>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</si>
  <si>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</si>
  <si>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</si>
  <si>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</si>
  <si>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</si>
  <si>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</si>
  <si>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</si>
  <si>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</si>
  <si>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</si>
  <si>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</si>
  <si>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</si>
  <si>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</si>
  <si>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</si>
  <si>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</si>
  <si>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</si>
  <si>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</si>
  <si>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</si>
  <si>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</si>
  <si>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</si>
  <si>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</si>
  <si>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</si>
  <si>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</si>
  <si>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</si>
  <si>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</si>
  <si>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</si>
  <si>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</si>
  <si>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</si>
  <si>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</si>
  <si>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</si>
  <si>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</si>
  <si>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</si>
  <si>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</si>
  <si>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</si>
  <si>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</si>
  <si>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</si>
  <si>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</si>
  <si>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</si>
  <si>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</si>
  <si>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</si>
  <si>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</si>
  <si>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</si>
  <si>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</si>
  <si>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</si>
  <si>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</si>
  <si>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</si>
  <si>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</si>
  <si>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</si>
  <si>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</si>
  <si>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</si>
  <si>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</si>
  <si>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</si>
  <si>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</si>
  <si>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</si>
  <si>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</si>
  <si>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</si>
  <si>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</si>
  <si>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</si>
  <si>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</si>
  <si>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</si>
  <si>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</si>
  <si>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</si>
  <si>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</si>
  <si>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</si>
  <si>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</si>
  <si>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</si>
  <si>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</si>
  <si>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</si>
  <si>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</si>
  <si>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</si>
  <si>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</si>
  <si>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</si>
  <si>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</si>
  <si>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</si>
  <si>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</si>
  <si>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</si>
  <si>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</si>
  <si>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</si>
  <si>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</si>
  <si>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</si>
  <si>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</si>
  <si>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</si>
  <si>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</si>
  <si>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</si>
  <si>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</si>
  <si>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</si>
  <si>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</si>
  <si>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</si>
  <si>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</si>
  <si>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</si>
  <si>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</si>
  <si>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</si>
  <si>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</si>
  <si>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</si>
  <si>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</si>
  <si>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</si>
  <si>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</si>
  <si>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</si>
  <si>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</si>
  <si>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</si>
  <si>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</si>
  <si>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</si>
  <si>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</si>
  <si>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</si>
  <si>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</si>
  <si>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</si>
  <si>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</si>
  <si>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</si>
  <si>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</si>
  <si>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</si>
  <si>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</si>
  <si>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</si>
  <si>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</si>
  <si>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</si>
  <si>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</si>
  <si>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</si>
  <si>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</si>
  <si>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</si>
  <si>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</si>
  <si>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</si>
  <si>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</si>
  <si>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</si>
  <si>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</si>
  <si>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</si>
  <si>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</si>
  <si>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</si>
  <si>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</si>
  <si>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</si>
  <si>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</si>
  <si>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</si>
  <si>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</si>
  <si>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</si>
  <si>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</si>
  <si>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</si>
  <si>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</si>
  <si>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</si>
  <si>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</si>
  <si>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</si>
  <si>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</si>
  <si>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</si>
  <si>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</si>
  <si>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</si>
  <si>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</si>
  <si>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</si>
  <si>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</si>
  <si>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</si>
  <si>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</si>
  <si>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</si>
  <si>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</si>
  <si>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</si>
  <si>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</si>
  <si>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</si>
  <si>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</si>
  <si>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</si>
  <si>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</si>
  <si>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</si>
  <si>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</si>
  <si>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</si>
  <si>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</si>
  <si>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</si>
  <si>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</si>
  <si>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</si>
  <si>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</si>
  <si>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</si>
  <si>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</si>
  <si>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</si>
  <si>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</si>
  <si>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</si>
  <si>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</si>
  <si>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</si>
  <si>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</si>
  <si>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</si>
  <si>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</si>
  <si>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</si>
  <si>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</si>
  <si>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</si>
  <si>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</si>
  <si>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</si>
  <si>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</si>
  <si>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</si>
  <si>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</si>
  <si>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</si>
  <si>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</si>
  <si>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</si>
  <si>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</si>
  <si>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</si>
  <si>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</si>
  <si>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</si>
  <si>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</si>
  <si>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</si>
  <si>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</si>
  <si>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</si>
  <si>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</si>
  <si>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</si>
  <si>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</si>
  <si>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</si>
  <si>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</si>
  <si>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</si>
  <si>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</si>
  <si>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</si>
  <si>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</si>
  <si>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</si>
  <si>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</si>
  <si>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</si>
  <si>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</si>
  <si>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</si>
  <si>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</si>
  <si>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</si>
  <si>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</si>
  <si>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</si>
  <si>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</si>
  <si>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</si>
  <si>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</si>
  <si>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</si>
  <si>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</si>
  <si>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</si>
  <si>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</si>
  <si>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</si>
  <si>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</si>
  <si>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</si>
  <si>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</si>
  <si>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</si>
  <si>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</si>
  <si>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</si>
  <si>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</si>
  <si>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</si>
  <si>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</si>
  <si>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</si>
  <si>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</si>
  <si>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</si>
  <si>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</si>
  <si>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</si>
  <si>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</si>
  <si>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</si>
  <si>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</si>
  <si>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</si>
  <si>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</si>
  <si>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</si>
  <si>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</si>
  <si>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</si>
  <si>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</si>
  <si>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</si>
  <si>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</si>
  <si>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</si>
  <si>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</si>
  <si>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</si>
  <si>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</si>
  <si>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</si>
  <si>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</si>
  <si>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</si>
  <si>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</si>
  <si>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</si>
  <si>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</si>
  <si>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</si>
  <si>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</si>
  <si>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</si>
  <si>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</si>
  <si>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</si>
  <si>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</si>
  <si>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</si>
  <si>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</si>
  <si>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</si>
  <si>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</si>
  <si>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</si>
  <si>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</si>
  <si>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</si>
  <si>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</si>
  <si>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</si>
  <si>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</si>
  <si>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</si>
  <si>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</si>
  <si>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</si>
  <si>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</si>
  <si>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</si>
  <si>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</si>
  <si>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</si>
  <si>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</si>
  <si>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</si>
  <si>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</si>
  <si>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</si>
  <si>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</si>
  <si>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</si>
  <si>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</si>
  <si>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</si>
  <si>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</si>
  <si>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</si>
  <si>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</si>
  <si>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</si>
  <si>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</si>
  <si>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</si>
  <si>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</si>
  <si>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</si>
  <si>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</si>
  <si>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</si>
  <si>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</si>
  <si>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</si>
  <si>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</si>
  <si>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</si>
  <si>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</si>
  <si>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</si>
  <si>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</si>
  <si>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</si>
  <si>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</si>
  <si>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</si>
  <si>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</si>
  <si>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</si>
  <si>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</si>
  <si>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</si>
  <si>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</si>
  <si>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</si>
  <si>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</si>
  <si>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</si>
  <si>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</si>
  <si>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</si>
  <si>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</si>
  <si>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</si>
  <si>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</si>
  <si>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</si>
  <si>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</si>
  <si>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</si>
  <si>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</si>
  <si>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</si>
  <si>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</si>
  <si>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</si>
  <si>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</si>
  <si>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</si>
  <si>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</si>
  <si>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</si>
  <si>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</si>
  <si>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</si>
  <si>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</si>
  <si>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</si>
  <si>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</si>
  <si>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</si>
  <si>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</si>
  <si>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</si>
  <si>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</si>
  <si>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</si>
  <si>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</si>
  <si>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</si>
  <si>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</si>
  <si>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</si>
  <si>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</si>
  <si>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</si>
  <si>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</si>
  <si>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</si>
  <si>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</si>
  <si>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</si>
  <si>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</si>
  <si>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</si>
  <si>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</si>
  <si>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</si>
  <si>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</si>
  <si>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</si>
  <si>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</si>
  <si>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</si>
  <si>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</si>
  <si>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</si>
  <si>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</si>
  <si>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</si>
  <si>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</si>
  <si>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</si>
  <si>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</si>
  <si>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</si>
  <si>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</si>
  <si>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</si>
  <si>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</si>
  <si>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</si>
  <si>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</si>
  <si>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</si>
  <si>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</si>
  <si>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</si>
  <si>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</si>
  <si>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</si>
  <si>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</si>
  <si>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</si>
  <si>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</si>
  <si>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</si>
  <si>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</si>
  <si>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</si>
  <si>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</si>
  <si>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</si>
  <si>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</si>
  <si>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</si>
  <si>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</si>
  <si>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</si>
  <si>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</si>
  <si>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</si>
  <si>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</si>
  <si>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</si>
  <si>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</si>
  <si>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</si>
  <si>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</si>
  <si>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</si>
  <si>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</si>
  <si>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</si>
  <si>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</si>
  <si>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</si>
  <si>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</si>
  <si>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</si>
  <si>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</si>
  <si>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</si>
  <si>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</si>
  <si>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</si>
  <si>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</si>
  <si>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</si>
  <si>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</si>
  <si>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</si>
  <si>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</si>
  <si>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</si>
  <si>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</si>
  <si>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</si>
  <si>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</si>
  <si>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</si>
  <si>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</si>
  <si>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</si>
  <si>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</si>
  <si>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</si>
  <si>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</si>
  <si>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</si>
  <si>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</si>
  <si>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</si>
  <si>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</si>
  <si>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</si>
  <si>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</si>
  <si>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</si>
  <si>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</si>
  <si>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</si>
  <si>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</si>
  <si>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</si>
  <si>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</si>
  <si>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</si>
  <si>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</si>
  <si>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</si>
  <si>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</si>
  <si>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</si>
  <si>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</si>
  <si>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</si>
  <si>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</si>
  <si>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</si>
  <si>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</si>
  <si>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</si>
  <si>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</si>
  <si>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</si>
  <si>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</si>
  <si>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</si>
  <si>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</si>
  <si>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</si>
  <si>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</si>
  <si>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</si>
  <si>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</si>
  <si>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</si>
  <si>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</si>
  <si>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</si>
  <si>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</si>
  <si>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</si>
  <si>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</si>
  <si>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</si>
  <si>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</si>
  <si>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</si>
  <si>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</si>
  <si>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</si>
  <si>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</si>
  <si>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</si>
  <si>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</si>
  <si>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</si>
  <si>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</si>
  <si>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</si>
  <si>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</si>
  <si>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</si>
  <si>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</si>
  <si>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</si>
  <si>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</si>
  <si>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</si>
  <si>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</si>
  <si>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</si>
  <si>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</si>
  <si>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</si>
  <si>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</si>
  <si>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</si>
  <si>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</si>
  <si>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</si>
  <si>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</si>
  <si>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</si>
  <si>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</si>
  <si>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</si>
  <si>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</si>
  <si>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</si>
  <si>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</si>
  <si>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</si>
  <si>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</si>
  <si>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</si>
  <si>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</si>
  <si>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</si>
  <si>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</si>
  <si>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</si>
  <si>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</si>
  <si>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</si>
  <si>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</si>
  <si>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</si>
  <si>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</si>
  <si>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</si>
  <si>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</si>
  <si>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</si>
  <si>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</si>
  <si>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</si>
  <si>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</si>
  <si>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</si>
  <si>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</si>
  <si>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</si>
  <si>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</si>
  <si>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</si>
  <si>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</si>
  <si>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</si>
  <si>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</si>
  <si>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</si>
  <si>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</si>
  <si>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</si>
  <si>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</si>
  <si>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</si>
  <si>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</si>
  <si>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</si>
  <si>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</si>
  <si>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</si>
  <si>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</si>
  <si>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</si>
  <si>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</si>
  <si>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</si>
  <si>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</si>
  <si>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</si>
  <si>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</si>
  <si>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</si>
  <si>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</si>
  <si>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</si>
  <si>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</si>
  <si>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</si>
  <si>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</si>
  <si>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</si>
  <si>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</si>
  <si>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</si>
  <si>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</si>
  <si>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</si>
  <si>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</si>
  <si>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</si>
  <si>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</si>
  <si>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</si>
  <si>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</si>
  <si>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</si>
  <si>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</si>
  <si>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</si>
  <si>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</si>
  <si>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</si>
  <si>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</si>
  <si>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</si>
  <si>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</si>
  <si>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</si>
  <si>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</si>
  <si>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</si>
  <si>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</si>
  <si>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</si>
  <si>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</si>
  <si>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</si>
  <si>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</si>
  <si>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</si>
  <si>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</si>
  <si>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</si>
  <si>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</si>
  <si>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</si>
  <si>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</si>
  <si>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</si>
  <si>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</si>
  <si>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</si>
  <si>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</si>
  <si>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</si>
  <si>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</si>
  <si>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</si>
  <si>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</si>
  <si>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</si>
  <si>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</si>
  <si>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</si>
  <si>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</si>
  <si>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</si>
  <si>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</si>
  <si>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</si>
  <si>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</si>
  <si>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</si>
  <si>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</si>
  <si>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</si>
  <si>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</si>
  <si>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</si>
  <si>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</si>
  <si>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</si>
  <si>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</si>
  <si>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</si>
  <si>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</si>
  <si>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</si>
  <si>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</si>
  <si>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</si>
  <si>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</si>
  <si>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</si>
  <si>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</si>
  <si>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</si>
  <si>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</si>
  <si>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</si>
  <si>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</si>
  <si>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</si>
  <si>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</si>
  <si>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</si>
  <si>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</si>
  <si>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</si>
  <si>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</si>
  <si>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</si>
  <si>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</si>
  <si>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</si>
  <si>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</si>
  <si>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</si>
  <si>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</si>
  <si>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</si>
  <si>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</si>
  <si>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</si>
  <si>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</si>
  <si>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</si>
  <si>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</si>
  <si>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</si>
  <si>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</si>
  <si>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</si>
  <si>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</si>
  <si>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</si>
  <si>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</si>
  <si>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</si>
  <si>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</si>
  <si>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</si>
  <si>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</si>
  <si>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</si>
  <si>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</si>
  <si>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</si>
  <si>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</si>
  <si>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</si>
  <si>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</si>
  <si>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</si>
  <si>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</si>
  <si>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</si>
  <si>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</si>
  <si>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</si>
  <si>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</si>
  <si>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</si>
  <si>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</si>
  <si>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</si>
  <si>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</si>
  <si>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</si>
  <si>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</si>
  <si>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</si>
  <si>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</si>
  <si>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</si>
  <si>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</si>
  <si>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</si>
  <si>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</si>
  <si>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</si>
  <si>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</si>
  <si>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</si>
  <si>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</si>
  <si>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</si>
  <si>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</si>
  <si>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</si>
  <si>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</si>
  <si>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</si>
  <si>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</si>
  <si>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</si>
  <si>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</si>
  <si>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</si>
  <si>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</si>
  <si>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</si>
  <si>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</si>
  <si>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</si>
  <si>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</si>
  <si>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</si>
  <si>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</si>
  <si>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</si>
  <si>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</si>
  <si>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</si>
  <si>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</si>
  <si>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</si>
  <si>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</si>
  <si>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</si>
  <si>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</si>
  <si>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</si>
  <si>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</si>
  <si>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</si>
  <si>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</si>
  <si>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</si>
  <si>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</si>
  <si>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</si>
  <si>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</si>
  <si>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</si>
  <si>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</si>
  <si>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</si>
  <si>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</si>
  <si>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</si>
  <si>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</si>
  <si>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</si>
  <si>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</si>
  <si>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</si>
  <si>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</si>
  <si>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</si>
  <si>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</si>
  <si>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</si>
  <si>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</si>
  <si>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</si>
  <si>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</si>
  <si>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</si>
  <si>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</si>
  <si>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</si>
  <si>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</si>
  <si>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</si>
  <si>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</si>
  <si>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</si>
  <si>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</si>
  <si>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</si>
  <si>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</si>
  <si>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</si>
  <si>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</si>
  <si>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</si>
  <si>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</si>
  <si>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</si>
  <si>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</si>
  <si>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</si>
  <si>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</si>
  <si>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</si>
  <si>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</si>
  <si>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</si>
  <si>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</si>
  <si>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</si>
  <si>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</si>
  <si>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</si>
  <si>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</si>
  <si>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</si>
  <si>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</si>
  <si>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</si>
  <si>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</si>
  <si>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</si>
  <si>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</si>
  <si>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</si>
  <si>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</si>
  <si>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</si>
  <si>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</si>
  <si>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</si>
  <si>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</si>
  <si>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</si>
  <si>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</si>
  <si>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</si>
  <si>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</si>
  <si>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</si>
  <si>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</si>
  <si>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</si>
  <si>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</si>
  <si>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</si>
  <si>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</si>
  <si>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</si>
  <si>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</si>
  <si>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</si>
  <si>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</si>
  <si>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</si>
  <si>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</si>
  <si>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</si>
  <si>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</si>
  <si>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</si>
  <si>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</si>
  <si>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</si>
  <si>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</si>
  <si>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</si>
  <si>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</si>
  <si>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</si>
  <si>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</si>
  <si>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</si>
  <si>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</si>
  <si>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</si>
  <si>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</si>
  <si>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</si>
  <si>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</si>
  <si>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</si>
  <si>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</si>
  <si>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</si>
  <si>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</si>
  <si>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</si>
  <si>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</si>
  <si>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</si>
  <si>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</si>
  <si>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</si>
  <si>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</si>
  <si>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</si>
  <si>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</si>
  <si>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</si>
  <si>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</si>
  <si>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</si>
  <si>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</si>
  <si>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</si>
  <si>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</si>
  <si>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</si>
  <si>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</si>
  <si>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</si>
  <si>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</si>
  <si>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</si>
  <si>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</si>
  <si>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</si>
  <si>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</si>
  <si>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</si>
  <si>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</si>
  <si>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</si>
  <si>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</si>
  <si>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</si>
  <si>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</si>
  <si>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</si>
  <si>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</si>
  <si>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</si>
  <si>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</si>
  <si>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</si>
  <si>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</si>
  <si>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</si>
  <si>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</si>
  <si>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</si>
  <si>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</si>
  <si>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</si>
  <si>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</si>
  <si>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</si>
  <si>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</si>
  <si>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</si>
  <si>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</si>
  <si>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</si>
  <si>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</si>
  <si>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</si>
  <si>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</si>
  <si>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</si>
  <si>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</si>
  <si>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</si>
  <si>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</si>
  <si>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</si>
  <si>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</si>
  <si>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</si>
  <si>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</si>
  <si>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</si>
  <si>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</si>
  <si>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</si>
  <si>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</si>
  <si>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</si>
  <si>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</si>
  <si>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</si>
  <si>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</si>
  <si>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</si>
  <si>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</si>
  <si>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</si>
  <si>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</si>
  <si>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</si>
  <si>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</si>
  <si>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</si>
  <si>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</si>
  <si>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</si>
  <si>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</si>
  <si>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</si>
  <si>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</si>
  <si>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</si>
  <si>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</si>
  <si>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</si>
  <si>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</si>
  <si>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</si>
  <si>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</si>
  <si>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</si>
  <si>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</si>
  <si>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</si>
  <si>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</si>
  <si>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</si>
  <si>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</si>
  <si>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</si>
  <si>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</si>
  <si>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</si>
  <si>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</si>
  <si>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</si>
  <si>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</si>
  <si>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</si>
  <si>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</si>
  <si>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</si>
  <si>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</si>
  <si>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</si>
  <si>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</si>
  <si>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</si>
  <si>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</si>
  <si>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</si>
  <si>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</si>
  <si>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</si>
  <si>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</si>
  <si>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</si>
  <si>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</si>
  <si>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</si>
  <si>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</si>
  <si>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</si>
  <si>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</si>
  <si>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</si>
  <si>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</si>
  <si>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</si>
  <si>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</si>
  <si>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</si>
  <si>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</si>
  <si>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</si>
  <si>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</si>
  <si>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</si>
  <si>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</si>
  <si>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</si>
  <si>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</si>
  <si>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</si>
  <si>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</si>
  <si>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</si>
  <si>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</si>
  <si>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</si>
  <si>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</si>
  <si>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</si>
  <si>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</si>
  <si>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</si>
  <si>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</si>
  <si>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</si>
  <si>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</si>
  <si>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</si>
  <si>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</si>
  <si>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</si>
  <si>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</si>
  <si>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</si>
  <si>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</si>
  <si>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</si>
  <si>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</si>
  <si>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</si>
  <si>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</si>
  <si>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</si>
  <si>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</si>
  <si>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</si>
  <si>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</si>
  <si>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</si>
  <si>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</si>
  <si>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</si>
  <si>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</si>
  <si>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</si>
  <si>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</si>
  <si>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</si>
  <si>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</si>
  <si>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</si>
  <si>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</si>
  <si>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</si>
  <si>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</si>
  <si>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</si>
  <si>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</si>
  <si>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</si>
  <si>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</si>
  <si>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</si>
  <si>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</si>
  <si>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</si>
  <si>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</si>
  <si>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</si>
  <si>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</si>
  <si>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</si>
  <si>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</si>
  <si>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</si>
  <si>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</si>
  <si>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</si>
  <si>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</si>
  <si>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</si>
  <si>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</si>
  <si>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</si>
  <si>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</si>
  <si>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</si>
  <si>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</si>
  <si>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</si>
  <si>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</si>
  <si>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</si>
  <si>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</si>
  <si>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</si>
  <si>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</si>
  <si>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</si>
  <si>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</si>
  <si>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</si>
  <si>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</si>
  <si>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</si>
  <si>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</si>
  <si>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</si>
  <si>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</si>
  <si>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</si>
  <si>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</si>
  <si>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</si>
  <si>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</si>
  <si>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</si>
  <si>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</si>
  <si>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</si>
  <si>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</si>
  <si>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</si>
  <si>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</si>
  <si>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</si>
  <si>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</si>
  <si>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</si>
  <si>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</si>
  <si>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</si>
  <si>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</si>
  <si>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</si>
  <si>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</si>
  <si>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</si>
  <si>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</si>
  <si>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</si>
  <si>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</si>
  <si>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</si>
  <si>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</si>
  <si>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</si>
  <si>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</si>
  <si>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</si>
  <si>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</si>
  <si>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</si>
  <si>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</si>
  <si>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</si>
  <si>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</si>
  <si>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</si>
  <si>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</si>
  <si>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</si>
  <si>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</si>
  <si>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</si>
  <si>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</si>
  <si>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</si>
  <si>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</si>
  <si>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</si>
  <si>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</si>
  <si>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</si>
  <si>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</si>
  <si>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</si>
  <si>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</si>
  <si>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</si>
  <si>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</si>
  <si>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</si>
  <si>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</si>
  <si>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</si>
  <si>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</si>
  <si>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</si>
  <si>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</si>
  <si>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</si>
  <si>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</si>
  <si>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</si>
  <si>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</si>
  <si>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</si>
  <si>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</si>
  <si>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</si>
  <si>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</si>
  <si>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</si>
  <si>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</si>
  <si>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</si>
  <si>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</si>
  <si>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</si>
  <si>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</si>
  <si>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</si>
  <si>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</si>
  <si>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</si>
  <si>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</si>
  <si>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</si>
  <si>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</si>
  <si>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</si>
  <si>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</si>
  <si>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</si>
  <si>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</si>
  <si>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</si>
  <si>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</si>
  <si>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</si>
  <si>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</si>
  <si>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</si>
  <si>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</si>
  <si>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</si>
  <si>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</si>
  <si>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</si>
  <si>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</si>
  <si>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</si>
  <si>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</si>
  <si>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</si>
  <si>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</si>
  <si>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</si>
  <si>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</si>
  <si>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</si>
  <si>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</si>
  <si>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</si>
  <si>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</si>
  <si>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</si>
  <si>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</si>
  <si>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</si>
  <si>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</si>
  <si>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</si>
  <si>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</si>
  <si>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</si>
  <si>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</si>
  <si>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</si>
  <si>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</si>
  <si>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</si>
  <si>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</si>
  <si>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</si>
  <si>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</si>
  <si>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</si>
  <si>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</si>
  <si>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</si>
  <si>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</si>
  <si>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</si>
  <si>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</si>
  <si>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</si>
  <si>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</si>
  <si>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</si>
  <si>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</si>
  <si>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</si>
  <si>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</si>
  <si>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</si>
  <si>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</si>
  <si>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</si>
  <si>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</si>
  <si>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</si>
  <si>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</si>
  <si>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</si>
  <si>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</si>
  <si>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</si>
  <si>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</si>
  <si>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</si>
  <si>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</si>
  <si>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</si>
  <si>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</si>
  <si>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</si>
  <si>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</si>
  <si>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</si>
  <si>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</si>
  <si>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</si>
  <si>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</si>
  <si>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</si>
  <si>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</si>
  <si>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</si>
  <si>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</si>
  <si>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</si>
  <si>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</si>
  <si>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</si>
  <si>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</si>
  <si>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</si>
  <si>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</si>
  <si>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</si>
  <si>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</si>
  <si>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</si>
  <si>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</si>
  <si>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</si>
  <si>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</si>
  <si>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</si>
  <si>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</si>
  <si>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</si>
  <si>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</si>
  <si>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</si>
  <si>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</si>
  <si>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</si>
  <si>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</si>
  <si>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</si>
  <si>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</si>
  <si>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</si>
  <si>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</si>
  <si>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</si>
  <si>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</si>
  <si>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</si>
  <si>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</si>
  <si>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</si>
  <si>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</si>
  <si>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</si>
  <si>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</si>
  <si>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</si>
  <si>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</si>
  <si>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</si>
  <si>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</si>
  <si>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</si>
  <si>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</si>
  <si>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</si>
  <si>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</si>
  <si>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</si>
  <si>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</si>
  <si>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</si>
  <si>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</si>
  <si>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</si>
  <si>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</si>
  <si>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</si>
  <si>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</si>
  <si>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</si>
  <si>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</si>
  <si>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</si>
  <si>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</si>
  <si>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</si>
  <si>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</si>
  <si>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</si>
  <si>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</si>
  <si>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</si>
  <si>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</si>
  <si>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</si>
  <si>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</si>
  <si>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</si>
  <si>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</si>
  <si>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</si>
  <si>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</si>
  <si>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</si>
  <si>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</si>
  <si>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</si>
  <si>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</si>
  <si>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</si>
  <si>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</si>
  <si>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</si>
  <si>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</si>
  <si>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</si>
  <si>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</si>
  <si>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</si>
  <si>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</si>
  <si>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</si>
  <si>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</si>
  <si>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</si>
  <si>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</si>
  <si>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</si>
  <si>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</si>
  <si>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</si>
  <si>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</si>
  <si>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</si>
  <si>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</si>
  <si>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</si>
  <si>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</si>
  <si>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</si>
  <si>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</si>
  <si>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</si>
  <si>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</si>
  <si>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</si>
  <si>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</si>
  <si>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</si>
  <si>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</si>
  <si>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</si>
  <si>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</si>
  <si>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</si>
  <si>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</si>
  <si>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</si>
  <si>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</si>
  <si>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</si>
  <si>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</si>
  <si>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</si>
  <si>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</si>
  <si>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</si>
  <si>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</si>
  <si>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</si>
  <si>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</si>
  <si>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</si>
  <si>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</si>
  <si>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</si>
  <si>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</si>
  <si>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</si>
  <si>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</si>
  <si>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</si>
  <si>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</si>
  <si>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</si>
  <si>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</si>
  <si>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</si>
  <si>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</si>
  <si>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</si>
  <si>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</si>
  <si>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</si>
  <si>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</si>
  <si>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</si>
  <si>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</si>
  <si>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</si>
  <si>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</si>
  <si>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</si>
  <si>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</si>
  <si>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</si>
  <si>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</si>
  <si>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</si>
  <si>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</si>
  <si>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</si>
  <si>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</si>
  <si>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</si>
  <si>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</si>
  <si>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</si>
  <si>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</si>
  <si>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</si>
  <si>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</si>
  <si>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</si>
  <si>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</si>
  <si>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</si>
  <si>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</si>
  <si>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</si>
  <si>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</si>
  <si>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</si>
  <si>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</si>
  <si>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</si>
  <si>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</si>
  <si>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</si>
  <si>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</si>
  <si>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</si>
  <si>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</si>
  <si>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</si>
  <si>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</si>
  <si>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</si>
  <si>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</si>
  <si>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</si>
  <si>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</si>
  <si>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</si>
  <si>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</si>
  <si>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</si>
  <si>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</si>
  <si>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</si>
  <si>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</si>
  <si>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</si>
  <si>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</si>
  <si>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</si>
  <si>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</si>
  <si>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</si>
  <si>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</si>
  <si>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</si>
  <si>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</si>
  <si>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</si>
  <si>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</si>
  <si>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</si>
  <si>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</si>
  <si>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</si>
  <si>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</si>
  <si>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</si>
  <si>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</si>
  <si>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</si>
  <si>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</si>
  <si>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</si>
  <si>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</si>
  <si>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</si>
  <si>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</si>
  <si>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</si>
  <si>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</si>
  <si>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</si>
  <si>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</si>
  <si>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</si>
  <si>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</si>
  <si>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</si>
  <si>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</si>
  <si>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</si>
  <si>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</si>
  <si>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</si>
  <si>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</si>
  <si>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</si>
  <si>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</si>
  <si>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</si>
  <si>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</si>
  <si>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</si>
  <si>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</si>
  <si>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</si>
  <si>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</si>
  <si>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</si>
  <si>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</si>
  <si>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</si>
  <si>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</si>
  <si>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</si>
  <si>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</si>
  <si>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</si>
  <si>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</si>
  <si>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</si>
  <si>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</si>
  <si>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</si>
  <si>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</si>
  <si>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</si>
  <si>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</si>
  <si>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</si>
  <si>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</si>
  <si>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</si>
  <si>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</si>
  <si>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</si>
  <si>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</si>
  <si>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</si>
  <si>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</si>
  <si>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</si>
  <si>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</si>
  <si>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</si>
  <si>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</si>
  <si>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</si>
  <si>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</si>
  <si>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</si>
  <si>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</si>
  <si>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</si>
  <si>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</si>
  <si>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</si>
  <si>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</si>
  <si>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</si>
  <si>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</si>
  <si>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</si>
  <si>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</si>
  <si>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</si>
  <si>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</si>
  <si>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</si>
  <si>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</si>
  <si>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</si>
  <si>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</si>
  <si>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</si>
  <si>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</si>
  <si>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</si>
  <si>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</si>
  <si>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</si>
  <si>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</si>
  <si>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</si>
  <si>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</si>
  <si>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</si>
  <si>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</si>
  <si>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</si>
  <si>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</si>
  <si>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</si>
  <si>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</si>
  <si>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</si>
  <si>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</si>
  <si>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</si>
  <si>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</si>
  <si>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</si>
  <si>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</si>
  <si>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</si>
  <si>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</si>
  <si>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</si>
  <si>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</si>
  <si>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</si>
  <si>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</si>
  <si>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</si>
  <si>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</si>
  <si>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</si>
  <si>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</si>
  <si>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</si>
  <si>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</si>
  <si>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</si>
  <si>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</si>
  <si>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</si>
  <si>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</si>
  <si>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</si>
  <si>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</si>
  <si>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</si>
  <si>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</si>
  <si>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</si>
  <si>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</si>
  <si>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</si>
  <si>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</si>
  <si>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</si>
  <si>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</si>
  <si>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</si>
  <si>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</si>
  <si>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</si>
  <si>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</si>
  <si>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</si>
  <si>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</si>
  <si>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</si>
  <si>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</si>
  <si>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</si>
  <si>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</si>
  <si>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</si>
  <si>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</si>
  <si>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</si>
  <si>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</si>
  <si>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</si>
  <si>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</si>
  <si>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</si>
  <si>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</si>
  <si>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</si>
  <si>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</si>
  <si>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</si>
  <si>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</si>
  <si>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</si>
  <si>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</si>
  <si>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</si>
  <si>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</si>
  <si>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</si>
  <si>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</si>
  <si>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</si>
  <si>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</si>
  <si>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</si>
  <si>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</si>
  <si>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</si>
  <si>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</si>
  <si>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</si>
  <si>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</si>
  <si>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</si>
  <si>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</si>
  <si>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</si>
  <si>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</si>
  <si>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</si>
  <si>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</si>
  <si>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</si>
  <si>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</si>
  <si>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</si>
  <si>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</si>
  <si>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</si>
  <si>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</si>
  <si>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</si>
  <si>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</si>
  <si>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</si>
  <si>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</si>
  <si>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</si>
  <si>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</si>
  <si>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</si>
  <si>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</si>
  <si>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</si>
  <si>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</si>
  <si>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</si>
  <si>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</si>
  <si>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</si>
  <si>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</si>
  <si>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</si>
  <si>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</si>
  <si>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</si>
  <si>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</si>
  <si>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</si>
  <si>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</si>
  <si>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</si>
  <si>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</si>
  <si>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</si>
  <si>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</si>
  <si>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</si>
  <si>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</si>
  <si>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</si>
  <si>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</si>
  <si>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</si>
  <si>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</si>
  <si>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</si>
  <si>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</si>
  <si>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</si>
  <si>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</si>
  <si>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</si>
  <si>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</si>
  <si>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</si>
  <si>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</si>
  <si>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</si>
  <si>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</si>
  <si>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</si>
  <si>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</si>
  <si>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</si>
  <si>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</si>
  <si>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</si>
  <si>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</si>
  <si>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</si>
  <si>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</si>
  <si>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</si>
  <si>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</si>
  <si>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</si>
  <si>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</si>
  <si>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</si>
  <si>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</si>
  <si>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</si>
  <si>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</si>
  <si>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</si>
  <si>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</si>
  <si>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</si>
  <si>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</si>
  <si>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</si>
  <si>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</si>
  <si>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</si>
  <si>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</si>
  <si>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</si>
  <si>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</si>
  <si>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</si>
  <si>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</si>
  <si>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</si>
  <si>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</si>
  <si>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</si>
  <si>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</si>
  <si>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</si>
  <si>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</si>
  <si>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</si>
  <si>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</si>
  <si>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</si>
  <si>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</si>
  <si>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</si>
  <si>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</si>
  <si>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</si>
  <si>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</si>
  <si>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</si>
  <si>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</si>
  <si>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</si>
  <si>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</si>
  <si>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</si>
  <si>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</si>
  <si>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</si>
  <si>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</si>
  <si>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</si>
  <si>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</si>
  <si>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</si>
  <si>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</si>
  <si>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</si>
  <si>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</si>
  <si>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</si>
  <si>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</si>
  <si>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</si>
  <si>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</si>
  <si>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</si>
  <si>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</si>
  <si>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</si>
  <si>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</si>
  <si>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</si>
  <si>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</si>
  <si>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</si>
  <si>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</si>
  <si>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</si>
  <si>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</si>
  <si>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</si>
  <si>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</si>
  <si>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</si>
  <si>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</si>
  <si>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</si>
  <si>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</si>
  <si>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</si>
  <si>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</si>
  <si>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</si>
  <si>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</si>
  <si>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</si>
  <si>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</si>
  <si>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</si>
  <si>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</si>
  <si>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</si>
  <si>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</si>
  <si>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</si>
  <si>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</si>
  <si>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</si>
  <si>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</si>
  <si>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</si>
  <si>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</si>
  <si>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</si>
  <si>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</si>
  <si>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</si>
  <si>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</si>
  <si>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</si>
  <si>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</si>
  <si>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</si>
  <si>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</si>
  <si>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</si>
  <si>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</si>
  <si>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</si>
  <si>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</si>
  <si>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</si>
  <si>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</si>
  <si>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</si>
  <si>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</si>
  <si>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</si>
  <si>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</si>
  <si>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</si>
  <si>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</si>
  <si>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</si>
  <si>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</si>
  <si>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</si>
  <si>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</si>
  <si>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</si>
  <si>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</si>
  <si>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</si>
  <si>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</si>
  <si>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</si>
  <si>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</si>
  <si>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</si>
  <si>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</si>
  <si>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</si>
  <si>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</si>
  <si>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</si>
  <si>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</si>
  <si>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</si>
  <si>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</si>
  <si>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</si>
  <si>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</si>
  <si>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</si>
  <si>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</si>
  <si>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</si>
  <si>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</si>
  <si>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</si>
  <si>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</si>
  <si>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</si>
  <si>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</si>
  <si>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</si>
  <si>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</si>
  <si>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</si>
  <si>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</si>
  <si>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</si>
  <si>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</si>
  <si>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</si>
  <si>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</si>
  <si>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</si>
  <si>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</si>
  <si>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</si>
  <si>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</si>
  <si>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</si>
  <si>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</si>
  <si>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</si>
  <si>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</si>
  <si>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</si>
  <si>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</si>
  <si>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</si>
  <si>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</si>
  <si>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</si>
  <si>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</si>
  <si>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</si>
  <si>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</si>
  <si>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</si>
  <si>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</si>
  <si>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</si>
  <si>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</si>
  <si>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</si>
  <si>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</si>
  <si>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</si>
  <si>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</si>
  <si>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</si>
  <si>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</si>
  <si>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</si>
  <si>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</si>
  <si>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</si>
  <si>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</si>
  <si>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</si>
  <si>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</si>
  <si>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</si>
  <si>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</si>
  <si>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</si>
  <si>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</si>
  <si>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</si>
  <si>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</si>
  <si>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</si>
  <si>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</si>
  <si>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</si>
  <si>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</si>
  <si>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</si>
  <si>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</si>
  <si>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</si>
  <si>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</si>
  <si>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</si>
  <si>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</si>
  <si>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</si>
  <si>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</si>
  <si>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</si>
  <si>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</si>
  <si>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</si>
  <si>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</si>
  <si>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</si>
  <si>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</si>
  <si>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</si>
  <si>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</si>
  <si>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</si>
  <si>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</si>
  <si>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</si>
  <si>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</si>
  <si>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</si>
  <si>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</si>
  <si>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</si>
  <si>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</si>
  <si>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</si>
  <si>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</si>
  <si>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</si>
  <si>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</si>
  <si>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</si>
  <si>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</si>
  <si>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</si>
  <si>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</si>
  <si>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</si>
  <si>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</si>
  <si>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</si>
  <si>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</si>
  <si>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</si>
  <si>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</si>
  <si>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</si>
  <si>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</si>
  <si>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</si>
  <si>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</si>
  <si>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</si>
  <si>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</si>
  <si>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</si>
  <si>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</si>
  <si>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</si>
  <si>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</si>
  <si>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</si>
  <si>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</si>
  <si>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</si>
  <si>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</si>
  <si>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</si>
  <si>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</si>
  <si>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</si>
  <si>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</si>
  <si>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</si>
  <si>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</si>
  <si>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</si>
  <si>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</si>
  <si>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</si>
  <si>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</si>
  <si>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</si>
  <si>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</si>
  <si>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</si>
  <si>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</si>
  <si>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</si>
  <si>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</si>
  <si>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</si>
  <si>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</si>
  <si>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</si>
  <si>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</si>
  <si>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</si>
  <si>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</si>
  <si>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</si>
  <si>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</si>
  <si>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</si>
  <si>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</si>
  <si>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</si>
  <si>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</si>
  <si>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</si>
  <si>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</si>
  <si>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</si>
  <si>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</si>
  <si>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</si>
  <si>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</si>
  <si>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</si>
  <si>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</si>
  <si>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</si>
  <si>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</si>
  <si>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</si>
  <si>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</si>
  <si>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</si>
  <si>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</si>
  <si>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</si>
  <si>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</si>
  <si>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</si>
  <si>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</si>
  <si>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</si>
  <si>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</si>
  <si>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</si>
  <si>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</si>
  <si>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</si>
  <si>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</si>
  <si>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</si>
  <si>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</si>
  <si>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</si>
  <si>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</si>
  <si>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</si>
  <si>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</si>
  <si>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</si>
  <si>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</si>
  <si>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</si>
  <si>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</si>
  <si>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</si>
  <si>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</si>
  <si>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</si>
  <si>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</si>
  <si>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</si>
  <si>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</si>
  <si>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</si>
  <si>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</si>
  <si>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</si>
  <si>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</si>
  <si>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</si>
  <si>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</si>
  <si>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</si>
  <si>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</si>
  <si>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</si>
  <si>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</si>
  <si>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</si>
  <si>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</si>
  <si>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</si>
  <si>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</si>
  <si>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</si>
  <si>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</si>
  <si>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</si>
  <si>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</si>
  <si>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</si>
  <si>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</si>
  <si>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</si>
  <si>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</si>
  <si>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</si>
  <si>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</si>
  <si>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</si>
  <si>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</si>
  <si>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</si>
  <si>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</si>
  <si>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</si>
  <si>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</si>
  <si>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</si>
  <si>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</si>
  <si>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</si>
  <si>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</si>
  <si>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</si>
  <si>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</si>
  <si>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</si>
  <si>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</si>
  <si>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</si>
  <si>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</si>
  <si>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</si>
  <si>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</si>
  <si>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</si>
  <si>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</si>
  <si>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</si>
  <si>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</si>
  <si>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</si>
  <si>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</si>
  <si>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</si>
  <si>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</si>
  <si>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</si>
  <si>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</si>
  <si>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</si>
  <si>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</si>
  <si>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</si>
  <si>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</si>
  <si>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</si>
  <si>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</si>
  <si>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</si>
  <si>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</si>
  <si>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</si>
  <si>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</si>
  <si>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</si>
  <si>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</si>
  <si>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</si>
  <si>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</si>
  <si>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</si>
  <si>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</si>
  <si>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</si>
  <si>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</si>
  <si>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</si>
  <si>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</si>
  <si>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</si>
  <si>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</si>
  <si>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</si>
  <si>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</si>
  <si>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</si>
  <si>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</si>
  <si>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</si>
  <si>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</si>
  <si>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</si>
  <si>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</si>
  <si>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</si>
  <si>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</si>
  <si>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</si>
  <si>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</si>
  <si>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</si>
  <si>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</si>
  <si>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</si>
  <si>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</si>
  <si>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</si>
  <si>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</si>
  <si>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</si>
  <si>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</si>
  <si>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</si>
  <si>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</si>
  <si>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</si>
  <si>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</si>
  <si>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</si>
  <si>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</si>
  <si>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</si>
  <si>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</si>
  <si>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</si>
  <si>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</si>
  <si>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</si>
  <si>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</si>
  <si>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</si>
  <si>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</si>
  <si>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</si>
  <si>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</si>
  <si>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</si>
  <si>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</si>
  <si>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</si>
  <si>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</si>
  <si>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</si>
  <si>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</si>
  <si>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</si>
  <si>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</si>
  <si>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</si>
  <si>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</si>
  <si>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</si>
  <si>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</si>
  <si>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</si>
  <si>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</si>
  <si>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</si>
  <si>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</si>
  <si>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</si>
  <si>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</si>
  <si>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</si>
  <si>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</si>
  <si>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</si>
  <si>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</si>
  <si>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</si>
  <si>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</si>
  <si>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</si>
  <si>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</si>
  <si>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</si>
  <si>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</si>
  <si>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</si>
  <si>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</si>
  <si>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</si>
  <si>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</si>
  <si>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</si>
  <si>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</si>
  <si>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</si>
  <si>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</si>
  <si>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</si>
  <si>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</si>
  <si>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</si>
  <si>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</si>
  <si>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</si>
  <si>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</si>
  <si>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</si>
  <si>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</si>
  <si>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</si>
  <si>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</si>
  <si>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</si>
  <si>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</si>
  <si>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</si>
  <si>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</si>
  <si>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</si>
  <si>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</si>
  <si>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</si>
  <si>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</si>
  <si>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</si>
  <si>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</si>
  <si>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</si>
  <si>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</si>
  <si>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</si>
  <si>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</si>
  <si>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</si>
  <si>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</si>
  <si>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</si>
  <si>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</si>
  <si>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</si>
  <si>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</si>
  <si>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</si>
  <si>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</si>
  <si>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</si>
  <si>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</si>
  <si>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</si>
  <si>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</si>
  <si>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</si>
  <si>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</si>
  <si>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</si>
  <si>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</si>
  <si>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</si>
  <si>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</si>
  <si>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</si>
  <si>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</si>
  <si>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</si>
  <si>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</si>
  <si>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</si>
  <si>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</si>
  <si>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</si>
  <si>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</si>
  <si>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</si>
  <si>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</si>
  <si>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</si>
  <si>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</si>
  <si>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</si>
  <si>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</si>
  <si>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</si>
  <si>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</si>
  <si>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</si>
  <si>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</si>
  <si>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</si>
  <si>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</si>
  <si>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</si>
  <si>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</si>
  <si>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</si>
  <si>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</si>
  <si>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</si>
  <si>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</si>
  <si>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</si>
  <si>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</si>
  <si>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</si>
  <si>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</si>
  <si>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</si>
  <si>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</si>
  <si>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</si>
  <si>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</si>
  <si>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</si>
  <si>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</si>
  <si>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</si>
  <si>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</si>
  <si>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</si>
  <si>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</si>
  <si>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</si>
  <si>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</si>
  <si>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</si>
  <si>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</si>
  <si>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</si>
  <si>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</si>
  <si>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</si>
  <si>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</si>
  <si>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</si>
  <si>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</si>
  <si>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</si>
  <si>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</si>
  <si>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</si>
  <si>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</si>
  <si>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</si>
  <si>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</si>
  <si>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</si>
  <si>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</si>
  <si>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</si>
  <si>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</si>
  <si>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</si>
  <si>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</si>
  <si>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</si>
  <si>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</si>
  <si>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</si>
  <si>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</si>
  <si>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</si>
  <si>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</si>
  <si>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</si>
  <si>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</si>
  <si>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</si>
  <si>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</si>
  <si>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</si>
  <si>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</si>
  <si>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</si>
  <si>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</si>
  <si>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</si>
  <si>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</si>
  <si>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</si>
  <si>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</si>
  <si>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</si>
  <si>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</si>
  <si>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</si>
  <si>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</si>
  <si>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</si>
  <si>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</si>
  <si>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</si>
  <si>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</si>
  <si>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</si>
  <si>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</si>
  <si>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</si>
  <si>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</si>
  <si>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</si>
  <si>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</si>
  <si>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</si>
  <si>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</si>
  <si>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</si>
  <si>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</si>
  <si>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</si>
  <si>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</si>
  <si>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</si>
  <si>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</si>
  <si>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</si>
  <si>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</si>
  <si>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</si>
  <si>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</si>
  <si>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</si>
  <si>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</si>
  <si>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</si>
  <si>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</si>
  <si>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</si>
  <si>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</si>
  <si>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</si>
  <si>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</si>
  <si>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</si>
  <si>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</si>
  <si>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</si>
  <si>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</si>
  <si>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</si>
  <si>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</si>
  <si>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</si>
  <si>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</si>
  <si>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</si>
  <si>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</si>
  <si>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</si>
  <si>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</si>
  <si>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</si>
  <si>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</si>
  <si>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</si>
  <si>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</si>
  <si>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</si>
  <si>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</si>
  <si>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</si>
  <si>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</si>
  <si>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</si>
  <si>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</si>
  <si>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</si>
  <si>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</si>
  <si>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</si>
  <si>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</si>
  <si>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</si>
  <si>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</si>
  <si>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</si>
  <si>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</si>
  <si>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</si>
  <si>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</si>
  <si>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</si>
  <si>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</si>
  <si>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</si>
  <si>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</si>
  <si>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</si>
  <si>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</si>
  <si>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</si>
  <si>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</si>
  <si>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</si>
  <si>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</si>
  <si>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</si>
  <si>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</si>
  <si>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</si>
  <si>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</si>
  <si>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</si>
  <si>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</si>
  <si>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</si>
  <si>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</si>
  <si>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</si>
  <si>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</si>
  <si>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</si>
  <si>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</si>
  <si>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</si>
  <si>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</si>
  <si>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</si>
  <si>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</si>
  <si>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</si>
  <si>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</si>
  <si>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</si>
  <si>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</si>
  <si>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</si>
  <si>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</si>
  <si>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</si>
  <si>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</si>
  <si>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</si>
  <si>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</si>
  <si>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</si>
  <si>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</si>
  <si>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</si>
  <si>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</si>
  <si>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</si>
  <si>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</si>
  <si>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</si>
  <si>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</si>
  <si>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</si>
  <si>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</si>
  <si>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</si>
  <si>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</si>
  <si>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</si>
  <si>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</si>
  <si>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</si>
  <si>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</si>
  <si>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</si>
  <si>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</si>
  <si>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</si>
  <si>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</si>
  <si>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</si>
  <si>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</si>
  <si>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</si>
  <si>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</si>
  <si>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</si>
  <si>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</si>
  <si>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</si>
  <si>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</si>
  <si>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</si>
  <si>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</si>
  <si>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</si>
  <si>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</si>
  <si>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</si>
  <si>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</si>
  <si>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</si>
  <si>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</si>
  <si>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</si>
  <si>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</si>
  <si>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</si>
  <si>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</si>
  <si>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</si>
  <si>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</si>
  <si>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</si>
  <si>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</si>
  <si>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</si>
  <si>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</si>
  <si>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</si>
  <si>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</si>
  <si>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</si>
  <si>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</si>
  <si>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</si>
  <si>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</si>
  <si>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</si>
  <si>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</si>
  <si>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</si>
  <si>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</si>
  <si>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</si>
  <si>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</si>
  <si>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</si>
  <si>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</si>
  <si>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</si>
  <si>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</si>
  <si>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</si>
  <si>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</si>
  <si>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</si>
  <si>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</si>
  <si>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</si>
  <si>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</si>
  <si>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</si>
  <si>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</si>
  <si>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</si>
  <si>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</si>
  <si>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</si>
  <si>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</si>
  <si>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</si>
  <si>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</si>
  <si>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</si>
  <si>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</si>
  <si>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</si>
  <si>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</si>
  <si>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</si>
  <si>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</si>
  <si>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</si>
  <si>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</si>
  <si>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</si>
  <si>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</si>
  <si>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</si>
  <si>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</si>
  <si>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</si>
  <si>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</si>
  <si>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</si>
  <si>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</si>
  <si>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</si>
  <si>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</si>
  <si>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</si>
  <si>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</si>
  <si>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</si>
  <si>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</si>
  <si>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</si>
  <si>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</si>
  <si>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</si>
  <si>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</si>
  <si>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</si>
  <si>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</si>
  <si>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</si>
  <si>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</si>
  <si>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</si>
  <si>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</si>
  <si>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</si>
  <si>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</si>
  <si>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</si>
  <si>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</si>
  <si>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</si>
  <si>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</si>
  <si>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</si>
  <si>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</si>
  <si>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</si>
  <si>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</si>
  <si>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</si>
  <si>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</si>
  <si>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</si>
  <si>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</si>
  <si>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</si>
  <si>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</si>
  <si>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</si>
  <si>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</si>
  <si>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</si>
  <si>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</si>
  <si>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</si>
  <si>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</si>
  <si>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</si>
  <si>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</si>
  <si>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</si>
  <si>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</si>
  <si>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</si>
  <si>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</si>
  <si>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</si>
  <si>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</si>
  <si>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</si>
  <si>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</si>
  <si>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</si>
  <si>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</si>
  <si>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</si>
  <si>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</si>
  <si>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</si>
  <si>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</si>
  <si>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</si>
  <si>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</si>
  <si>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</si>
  <si>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</si>
  <si>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</si>
  <si>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</si>
  <si>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</si>
  <si>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</si>
  <si>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</si>
  <si>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</si>
  <si>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</si>
  <si>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</si>
  <si>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</si>
  <si>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</si>
  <si>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</si>
  <si>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</si>
  <si>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</si>
  <si>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</si>
  <si>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</si>
  <si>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</si>
  <si>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</si>
  <si>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</si>
  <si>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</si>
  <si>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</si>
  <si>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</si>
  <si>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</si>
  <si>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</si>
  <si>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</si>
  <si>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</si>
  <si>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</si>
  <si>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</si>
  <si>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</si>
  <si>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</si>
  <si>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</si>
  <si>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</si>
  <si>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</si>
  <si>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</si>
  <si>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</si>
  <si>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</si>
  <si>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</si>
  <si>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</si>
  <si>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</si>
  <si>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</si>
  <si>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</si>
  <si>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</si>
  <si>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</si>
  <si>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</si>
  <si>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</si>
  <si>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</si>
  <si>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</si>
  <si>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</si>
  <si>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</si>
  <si>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</si>
  <si>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</si>
  <si>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</si>
  <si>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</si>
  <si>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</si>
  <si>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</si>
  <si>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</si>
  <si>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</si>
  <si>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</si>
  <si>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</si>
  <si>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</si>
  <si>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</si>
  <si>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</si>
  <si>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</si>
  <si>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</si>
  <si>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</si>
  <si>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</si>
  <si>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</si>
  <si>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</si>
  <si>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</si>
  <si>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</si>
  <si>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</si>
  <si>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</si>
  <si>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</si>
  <si>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</si>
  <si>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</si>
  <si>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</si>
  <si>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</si>
  <si>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</si>
  <si>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</si>
  <si>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</si>
  <si>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</si>
  <si>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</si>
  <si>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</si>
  <si>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</si>
  <si>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</si>
  <si>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</si>
  <si>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</si>
  <si>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</si>
  <si>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</si>
  <si>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</si>
  <si>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</si>
  <si>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</si>
  <si>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</si>
  <si>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</si>
  <si>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</si>
  <si>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</si>
  <si>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</si>
  <si>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</si>
  <si>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</si>
  <si>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</si>
  <si>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</si>
  <si>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</si>
  <si>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</si>
  <si>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</si>
  <si>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</si>
  <si>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</si>
  <si>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</si>
  <si>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</si>
  <si>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</si>
  <si>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</si>
  <si>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</si>
  <si>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</si>
  <si>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</si>
  <si>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</si>
  <si>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</si>
  <si>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</si>
  <si>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</si>
  <si>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</si>
  <si>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</si>
  <si>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</si>
  <si>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</si>
  <si>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</si>
  <si>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</si>
  <si>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</si>
  <si>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</si>
  <si>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</si>
  <si>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</si>
  <si>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</si>
  <si>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</si>
  <si>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</si>
  <si>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</si>
  <si>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</si>
  <si>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</si>
  <si>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</si>
  <si>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</si>
  <si>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</si>
  <si>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</si>
  <si>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</si>
  <si>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</si>
  <si>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</si>
  <si>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</si>
  <si>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</si>
  <si>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</si>
  <si>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</si>
  <si>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</si>
  <si>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</si>
  <si>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</si>
  <si>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</si>
  <si>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</si>
  <si>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</si>
  <si>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</si>
  <si>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</si>
  <si>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</si>
  <si>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</si>
  <si>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</si>
  <si>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</si>
  <si>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</si>
  <si>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</si>
  <si>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</si>
  <si>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</si>
  <si>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</si>
  <si>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</si>
  <si>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</si>
  <si>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</si>
  <si>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</si>
  <si>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</si>
  <si>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</si>
  <si>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</si>
  <si>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</si>
  <si>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</si>
  <si>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</si>
  <si>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</si>
  <si>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</si>
  <si>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</si>
  <si>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</si>
  <si>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</si>
  <si>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</si>
  <si>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</si>
  <si>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</si>
  <si>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</si>
  <si>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</si>
  <si>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</si>
  <si>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</si>
  <si>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</si>
  <si>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</si>
  <si>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</si>
  <si>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</si>
  <si>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</si>
  <si>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</si>
  <si>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</si>
  <si>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</si>
  <si>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</si>
  <si>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</si>
  <si>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</si>
  <si>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</si>
  <si>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</si>
  <si>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</si>
  <si>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</si>
  <si>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</si>
  <si>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</si>
  <si>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</si>
  <si>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</si>
  <si>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</si>
  <si>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</si>
  <si>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</si>
  <si>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</si>
  <si>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</si>
  <si>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</si>
  <si>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</si>
  <si>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</si>
  <si>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</si>
  <si>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</si>
  <si>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</si>
  <si>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</si>
  <si>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</si>
  <si>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</si>
  <si>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</si>
  <si>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</si>
  <si>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</si>
  <si>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</si>
  <si>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</si>
  <si>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</si>
  <si>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</si>
  <si>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</si>
  <si>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</si>
  <si>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</si>
  <si>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</si>
  <si>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</si>
  <si>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</si>
  <si>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</si>
  <si>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</si>
  <si>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</si>
  <si>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</si>
  <si>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</si>
  <si>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</si>
  <si>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</si>
  <si>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</si>
  <si>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</si>
  <si>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</si>
  <si>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</si>
  <si>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</si>
  <si>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</si>
  <si>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</si>
  <si>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</si>
  <si>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</si>
  <si>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</si>
  <si>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</si>
  <si>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</si>
  <si>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</si>
  <si>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</si>
  <si>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</si>
  <si>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</si>
  <si>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</si>
  <si>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</si>
  <si>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</si>
  <si>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</si>
  <si>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</si>
  <si>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</si>
  <si>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</si>
  <si>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</si>
  <si>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</si>
  <si>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</si>
  <si>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</si>
  <si>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</si>
  <si>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</si>
  <si>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</si>
  <si>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</si>
  <si>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</si>
  <si>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</si>
  <si>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</si>
  <si>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</si>
  <si>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</si>
  <si>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</si>
  <si>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</si>
  <si>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</si>
  <si>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</si>
  <si>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</si>
  <si>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</si>
  <si>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</si>
  <si>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</si>
  <si>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</si>
  <si>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</si>
  <si>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</si>
  <si>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</si>
  <si>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</si>
  <si>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</si>
  <si>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</si>
  <si>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</si>
  <si>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</si>
  <si>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</si>
  <si>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</si>
  <si>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</si>
  <si>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</si>
  <si>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</si>
  <si>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</si>
  <si>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</si>
  <si>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</si>
  <si>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</si>
  <si>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</si>
  <si>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</si>
  <si>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</si>
  <si>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</si>
  <si>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</si>
  <si>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</si>
  <si>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</si>
  <si>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</si>
  <si>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</si>
  <si>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</si>
  <si>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</si>
  <si>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</si>
  <si>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</si>
  <si>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</si>
  <si>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</si>
  <si>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</si>
  <si>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</si>
  <si>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</si>
  <si>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</si>
  <si>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</si>
  <si>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</si>
  <si>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</si>
  <si>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</si>
  <si>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</si>
  <si>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</si>
  <si>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</si>
  <si>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</si>
  <si>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</si>
  <si>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</si>
  <si>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</si>
  <si>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</si>
  <si>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</si>
  <si>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</si>
  <si>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</si>
  <si>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</si>
  <si>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</si>
  <si>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</si>
  <si>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</si>
  <si>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</si>
  <si>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</si>
  <si>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</si>
  <si>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</si>
  <si>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</si>
  <si>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</si>
  <si>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</si>
  <si>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</si>
  <si>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</si>
  <si>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</si>
  <si>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</si>
  <si>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</si>
  <si>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</si>
  <si>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</si>
  <si>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</si>
  <si>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</si>
  <si>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</si>
  <si>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</si>
  <si>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</si>
  <si>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</si>
  <si>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</si>
  <si>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</si>
  <si>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</si>
  <si>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</si>
  <si>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</si>
  <si>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</si>
  <si>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</si>
  <si>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</si>
  <si>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</si>
  <si>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</si>
  <si>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</si>
  <si>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</si>
  <si>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</si>
  <si>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</si>
  <si>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</si>
  <si>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</si>
  <si>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</si>
  <si>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</si>
  <si>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</si>
  <si>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</si>
  <si>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</si>
  <si>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</si>
  <si>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</si>
  <si>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</si>
  <si>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</si>
  <si>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</si>
  <si>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</si>
  <si>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</si>
  <si>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</si>
  <si>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</si>
  <si>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</si>
  <si>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</si>
  <si>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</si>
  <si>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</si>
  <si>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</si>
  <si>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</si>
  <si>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</si>
  <si>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</si>
  <si>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</si>
  <si>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</si>
  <si>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</si>
  <si>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</si>
  <si>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</si>
  <si>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</si>
  <si>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</si>
  <si>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</si>
  <si>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</si>
  <si>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</si>
  <si>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</si>
  <si>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</si>
  <si>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</si>
  <si>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</si>
  <si>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</si>
  <si>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</si>
  <si>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</si>
  <si>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</si>
  <si>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</si>
  <si>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</si>
  <si>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</si>
  <si>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</si>
  <si>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</si>
  <si>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</si>
  <si>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</si>
  <si>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</si>
  <si>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</si>
  <si>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</si>
  <si>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</si>
  <si>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</si>
  <si>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</si>
  <si>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</si>
  <si>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</si>
  <si>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</si>
  <si>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</si>
  <si>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</si>
  <si>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</si>
  <si>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</si>
  <si>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</si>
  <si>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</si>
  <si>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</si>
  <si>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</si>
  <si>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</si>
  <si>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</si>
  <si>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</si>
  <si>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</si>
  <si>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</si>
  <si>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</si>
  <si>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</si>
  <si>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</si>
  <si>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</si>
  <si>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</si>
  <si>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</si>
  <si>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</si>
  <si>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</si>
  <si>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</si>
  <si>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</si>
  <si>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</si>
  <si>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</si>
  <si>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</si>
  <si>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</si>
  <si>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</si>
  <si>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</si>
  <si>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</si>
  <si>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</si>
  <si>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</si>
  <si>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</si>
  <si>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</si>
  <si>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</si>
  <si>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</si>
  <si>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</si>
  <si>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</si>
  <si>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</si>
  <si>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</si>
  <si>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</si>
  <si>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</si>
  <si>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</si>
  <si>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</si>
  <si>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</si>
  <si>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</si>
  <si>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</si>
  <si>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</si>
  <si>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</si>
  <si>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</si>
  <si>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</si>
  <si>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</si>
  <si>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</si>
  <si>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</si>
  <si>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</si>
  <si>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</si>
  <si>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</si>
  <si>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</si>
  <si>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</si>
  <si>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</si>
  <si>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</si>
  <si>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</si>
  <si>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</si>
  <si>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</si>
  <si>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</si>
  <si>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</si>
  <si>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</si>
  <si>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</si>
  <si>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</si>
  <si>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</si>
  <si>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</si>
  <si>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</si>
  <si>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</si>
  <si>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</si>
  <si>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</si>
  <si>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</si>
  <si>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</si>
  <si>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</si>
  <si>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</si>
  <si>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</si>
  <si>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</si>
  <si>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</si>
  <si>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</si>
  <si>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</si>
  <si>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</si>
  <si>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</si>
  <si>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</si>
  <si>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</si>
  <si>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</si>
  <si>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</si>
  <si>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</si>
  <si>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</si>
  <si>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</si>
  <si>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</si>
  <si>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</si>
  <si>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</si>
  <si>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</si>
  <si>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</si>
  <si>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</si>
  <si>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</si>
  <si>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</si>
  <si>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</si>
  <si>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</si>
  <si>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</si>
  <si>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</si>
  <si>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</si>
  <si>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</si>
  <si>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</si>
  <si>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</si>
  <si>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</si>
  <si>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</si>
  <si>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</si>
  <si>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</si>
  <si>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</si>
  <si>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</si>
  <si>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</si>
  <si>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</si>
  <si>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</si>
  <si>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</si>
  <si>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</si>
  <si>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</si>
  <si>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</si>
  <si>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</si>
  <si>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</si>
  <si>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</si>
  <si>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</si>
  <si>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</si>
  <si>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</si>
  <si>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</si>
  <si>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</si>
  <si>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</si>
  <si>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</si>
  <si>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</si>
  <si>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</si>
  <si>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</si>
  <si>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</si>
  <si>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</si>
  <si>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</si>
  <si>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</si>
  <si>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</si>
  <si>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</si>
  <si>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</si>
  <si>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</si>
  <si>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</si>
  <si>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</si>
  <si>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</si>
  <si>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</si>
  <si>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</si>
  <si>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</si>
  <si>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</si>
  <si>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</si>
  <si>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</si>
  <si>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</si>
  <si>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</si>
  <si>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</si>
  <si>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</si>
  <si>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</si>
  <si>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</si>
  <si>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</si>
  <si>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</si>
  <si>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</si>
  <si>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</si>
  <si>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</si>
  <si>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</si>
  <si>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</si>
  <si>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</si>
  <si>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</si>
  <si>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</si>
  <si>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</si>
  <si>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</si>
  <si>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</si>
  <si>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</si>
  <si>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</si>
  <si>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</si>
  <si>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</si>
  <si>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</si>
  <si>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</si>
  <si>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</si>
  <si>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</si>
  <si>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</si>
  <si>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</si>
  <si>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</si>
  <si>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</si>
  <si>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</si>
  <si>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</si>
  <si>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</si>
  <si>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</si>
  <si>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</si>
  <si>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</si>
  <si>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</si>
  <si>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</si>
  <si>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</si>
  <si>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</si>
  <si>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</si>
  <si>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</si>
  <si>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</si>
  <si>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</si>
  <si>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</si>
  <si>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</si>
  <si>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</si>
  <si>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</si>
  <si>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</si>
  <si>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</si>
  <si>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</si>
  <si>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</si>
  <si>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</si>
  <si>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</si>
  <si>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</si>
  <si>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</si>
  <si>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</si>
  <si>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</si>
  <si>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</si>
  <si>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</si>
  <si>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</si>
  <si>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</si>
  <si>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</si>
  <si>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</si>
  <si>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</si>
  <si>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</si>
  <si>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</si>
  <si>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</si>
  <si>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</si>
  <si>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</si>
  <si>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</si>
  <si>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</si>
  <si>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</si>
  <si>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</si>
  <si>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</si>
  <si>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</si>
  <si>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</si>
  <si>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</si>
  <si>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</si>
  <si>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</si>
  <si>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</si>
  <si>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</si>
  <si>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</si>
  <si>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</si>
  <si>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</si>
  <si>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</si>
  <si>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</si>
  <si>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</si>
  <si>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</si>
  <si>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</si>
  <si>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</si>
  <si>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</si>
  <si>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</si>
  <si>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</si>
  <si>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</si>
  <si>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</si>
  <si>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</si>
  <si>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</si>
  <si>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</si>
  <si>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</si>
  <si>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</si>
  <si>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</si>
  <si>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</si>
  <si>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</si>
  <si>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</si>
  <si>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</si>
  <si>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</si>
  <si>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</si>
  <si>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</si>
  <si>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</si>
  <si>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</si>
  <si>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</si>
  <si>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</si>
  <si>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</si>
  <si>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</si>
  <si>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</si>
  <si>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</si>
  <si>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</si>
  <si>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</si>
  <si>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</si>
  <si>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</si>
  <si>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</si>
  <si>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</si>
  <si>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</si>
  <si>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</si>
  <si>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</si>
  <si>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</si>
  <si>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</si>
  <si>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</si>
  <si>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</si>
  <si>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</si>
  <si>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</si>
  <si>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</si>
  <si>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</si>
  <si>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</si>
  <si>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</si>
  <si>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</si>
  <si>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</si>
  <si>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</si>
  <si>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</si>
  <si>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</si>
  <si>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</si>
  <si>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</si>
  <si>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</si>
  <si>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</si>
  <si>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</si>
  <si>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</si>
  <si>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</si>
  <si>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</si>
  <si>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</si>
  <si>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</si>
  <si>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</si>
  <si>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</si>
  <si>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</si>
  <si>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</si>
  <si>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</si>
  <si>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</si>
  <si>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</si>
  <si>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</si>
  <si>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</si>
  <si>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</si>
  <si>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</si>
  <si>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</si>
  <si>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</si>
  <si>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</si>
  <si>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</si>
  <si>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</si>
  <si>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</si>
  <si>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</si>
  <si>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</si>
  <si>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</si>
  <si>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</si>
  <si>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</si>
  <si>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</si>
  <si>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</si>
  <si>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</si>
  <si>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</si>
  <si>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</si>
  <si>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</si>
  <si>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</si>
  <si>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</si>
  <si>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</si>
  <si>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</si>
  <si>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</si>
  <si>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</si>
  <si>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</si>
  <si>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</si>
  <si>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</si>
  <si>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</si>
  <si>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</si>
  <si>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</si>
  <si>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</si>
  <si>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</si>
  <si>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</si>
  <si>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</si>
  <si>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</si>
  <si>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</si>
  <si>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</si>
  <si>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</si>
  <si>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</si>
  <si>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</si>
  <si>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</si>
  <si>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</si>
  <si>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</si>
  <si>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</si>
  <si>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</si>
  <si>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</si>
  <si>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</si>
  <si>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</si>
  <si>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</si>
  <si>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</si>
  <si>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</si>
  <si>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</si>
  <si>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</si>
  <si>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</si>
  <si>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</si>
  <si>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</si>
  <si>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</si>
  <si>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</si>
  <si>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</si>
  <si>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</si>
  <si>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</si>
  <si>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</si>
  <si>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</si>
  <si>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</si>
  <si>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</si>
  <si>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</si>
  <si>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</si>
  <si>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</si>
  <si>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</si>
  <si>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</si>
  <si>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</si>
  <si>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</si>
  <si>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</si>
  <si>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</si>
  <si>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</si>
  <si>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</si>
  <si>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</si>
  <si>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</si>
  <si>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</si>
  <si>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</si>
  <si>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</si>
  <si>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</si>
  <si>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</si>
  <si>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</si>
  <si>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</si>
  <si>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</si>
  <si>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</si>
  <si>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</si>
  <si>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</si>
  <si>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</si>
  <si>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</si>
  <si>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</si>
  <si>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</si>
  <si>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</si>
  <si>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</si>
  <si>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</si>
  <si>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</si>
  <si>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</si>
  <si>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</si>
  <si>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</si>
  <si>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</si>
  <si>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</si>
  <si>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</si>
  <si>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</si>
  <si>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</si>
  <si>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</si>
  <si>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</si>
  <si>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</si>
  <si>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</si>
  <si>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</si>
  <si>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</si>
  <si>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</si>
  <si>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</si>
  <si>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</si>
  <si>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</si>
  <si>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</si>
  <si>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</si>
  <si>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</si>
  <si>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</si>
  <si>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</si>
  <si>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</si>
  <si>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</si>
  <si>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</si>
  <si>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</si>
  <si>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</si>
  <si>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</si>
  <si>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</si>
  <si>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</si>
  <si>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</si>
  <si>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</si>
  <si>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</si>
  <si>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</si>
  <si>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</si>
  <si>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</si>
  <si>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</si>
  <si>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</si>
  <si>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</si>
  <si>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</si>
  <si>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</si>
  <si>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</si>
  <si>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</si>
  <si>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</si>
  <si>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</si>
  <si>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</si>
  <si>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</si>
  <si>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</si>
  <si>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</si>
  <si>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</si>
  <si>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</si>
  <si>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</si>
  <si>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</si>
  <si>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</si>
  <si>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</si>
  <si>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</si>
  <si>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</si>
  <si>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</si>
  <si>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</si>
  <si>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</si>
  <si>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</si>
  <si>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</si>
  <si>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</si>
  <si>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</si>
  <si>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</si>
  <si>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</si>
  <si>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</si>
  <si>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</si>
  <si>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</si>
  <si>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</si>
  <si>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</si>
  <si>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</si>
  <si>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</si>
  <si>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</si>
  <si>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</si>
  <si>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</si>
  <si>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</si>
  <si>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</si>
  <si>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</si>
  <si>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</si>
  <si>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</si>
  <si>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</si>
  <si>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</si>
  <si>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</si>
  <si>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</si>
  <si>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</si>
  <si>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</si>
  <si>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</si>
  <si>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</si>
  <si>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</si>
  <si>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</si>
  <si>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</si>
  <si>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</si>
  <si>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</si>
  <si>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</si>
  <si>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</si>
  <si>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</si>
  <si>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</si>
  <si>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</si>
  <si>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</si>
  <si>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</si>
  <si>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</si>
  <si>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</si>
  <si>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</si>
  <si>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</si>
  <si>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</si>
  <si>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</si>
  <si>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</si>
  <si>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</si>
  <si>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</si>
  <si>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</si>
  <si>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</si>
  <si>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</si>
  <si>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</si>
  <si>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</si>
  <si>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</si>
  <si>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</si>
  <si>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</si>
  <si>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</si>
  <si>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</si>
  <si>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</si>
  <si>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</si>
  <si>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</si>
  <si>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</si>
  <si>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</si>
  <si>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</si>
  <si>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</si>
  <si>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</si>
  <si>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</si>
  <si>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</si>
  <si>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</si>
  <si>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</si>
  <si>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</si>
  <si>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</si>
  <si>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</si>
  <si>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</si>
  <si>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</si>
  <si>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</si>
  <si>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</si>
  <si>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</si>
  <si>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</si>
  <si>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</si>
  <si>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</si>
  <si>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</si>
  <si>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</si>
  <si>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</si>
  <si>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</si>
  <si>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</si>
  <si>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</si>
  <si>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</si>
  <si>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</si>
  <si>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</si>
  <si>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</si>
  <si>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</si>
  <si>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</si>
  <si>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</si>
  <si>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</si>
  <si>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</si>
  <si>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</si>
  <si>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</si>
  <si>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</si>
  <si>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</si>
  <si>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</si>
  <si>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</si>
  <si>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</si>
  <si>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</si>
  <si>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</si>
  <si>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</si>
  <si>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</si>
  <si>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</si>
  <si>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</si>
  <si>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</si>
  <si>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</si>
  <si>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</si>
  <si>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</si>
  <si>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</si>
  <si>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</si>
  <si>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</si>
  <si>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</si>
  <si>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</si>
  <si>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</si>
  <si>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</si>
  <si>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</si>
  <si>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</si>
  <si>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</si>
  <si>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</si>
  <si>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</si>
  <si>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</si>
  <si>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</si>
  <si>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</si>
  <si>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</si>
  <si>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</si>
  <si>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</si>
  <si>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</si>
  <si>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</si>
  <si>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</si>
  <si>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</si>
  <si>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</si>
  <si>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</si>
  <si>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</si>
  <si>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</si>
  <si>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</si>
  <si>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</si>
  <si>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</si>
  <si>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</si>
  <si>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</si>
  <si>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</si>
  <si>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</si>
  <si>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</si>
  <si>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</si>
  <si>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</si>
  <si>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</si>
  <si>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</si>
  <si>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</si>
  <si>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</si>
  <si>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</si>
  <si>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</si>
  <si>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</si>
  <si>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</si>
  <si>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</si>
  <si>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</si>
  <si>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</si>
  <si>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</si>
  <si>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</si>
  <si>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</si>
  <si>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</si>
  <si>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</si>
  <si>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</si>
  <si>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</si>
  <si>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</si>
  <si>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</si>
  <si>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</si>
  <si>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</si>
  <si>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</si>
  <si>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</si>
  <si>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</si>
  <si>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</si>
  <si>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</si>
  <si>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</si>
  <si>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</si>
  <si>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</si>
  <si>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</si>
  <si>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</si>
  <si>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</si>
  <si>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</si>
  <si>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</si>
  <si>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</si>
  <si>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</si>
  <si>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</si>
  <si>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</si>
  <si>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</si>
  <si>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</si>
  <si>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</si>
  <si>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</si>
  <si>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</si>
  <si>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</si>
  <si>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</si>
  <si>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</si>
  <si>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</si>
  <si>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</si>
  <si>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</si>
  <si>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</si>
  <si>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</si>
  <si>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</si>
  <si>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</si>
  <si>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</si>
  <si>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</si>
  <si>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</si>
  <si>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</si>
  <si>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</si>
  <si>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</si>
  <si>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</si>
  <si>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</si>
  <si>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</si>
  <si>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</si>
  <si>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</si>
  <si>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</si>
  <si>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</si>
  <si>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</si>
  <si>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</si>
  <si>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</si>
  <si>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</si>
  <si>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</si>
  <si>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</si>
  <si>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</si>
  <si>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</si>
  <si>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</si>
  <si>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</si>
  <si>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</si>
  <si>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</si>
  <si>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</si>
  <si>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</si>
  <si>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</si>
  <si>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</si>
  <si>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</si>
  <si>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</si>
  <si>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</si>
  <si>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</si>
  <si>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</si>
  <si>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</si>
  <si>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</si>
  <si>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</si>
  <si>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</si>
  <si>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</si>
  <si>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</si>
  <si>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</si>
  <si>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</si>
  <si>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</si>
  <si>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</si>
  <si>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</si>
  <si>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</si>
  <si>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</si>
  <si>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</si>
  <si>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</si>
  <si>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</si>
  <si>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</si>
  <si>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</si>
  <si>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</si>
  <si>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</si>
  <si>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</si>
  <si>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</si>
  <si>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</si>
  <si>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</si>
  <si>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</si>
  <si>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</si>
  <si>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</si>
  <si>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</si>
  <si>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</si>
  <si>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</si>
  <si>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</si>
  <si>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</si>
  <si>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</si>
  <si>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</si>
  <si>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</si>
  <si>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</si>
  <si>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</si>
  <si>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</si>
  <si>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</si>
  <si>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</si>
  <si>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</si>
  <si>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</si>
  <si>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</si>
  <si>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</si>
  <si>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</si>
  <si>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</si>
  <si>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</si>
  <si>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</si>
  <si>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</si>
  <si>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</si>
  <si>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</si>
  <si>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</si>
  <si>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</si>
  <si>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</si>
  <si>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</si>
  <si>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</si>
  <si>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</si>
  <si>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</si>
  <si>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</si>
  <si>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</si>
  <si>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</si>
  <si>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</si>
  <si>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</si>
  <si>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</si>
  <si>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</si>
  <si>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</si>
  <si>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</si>
  <si>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</si>
  <si>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</si>
  <si>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</si>
  <si>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</si>
  <si>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</si>
  <si>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</si>
  <si>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</si>
  <si>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</si>
  <si>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</si>
  <si>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</si>
  <si>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</si>
  <si>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</si>
  <si>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</si>
  <si>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</si>
  <si>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</si>
  <si>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</si>
  <si>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</si>
  <si>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</si>
  <si>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</si>
  <si>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</si>
  <si>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</si>
  <si>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</si>
  <si>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</si>
  <si>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</si>
  <si>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</si>
  <si>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</si>
  <si>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</si>
  <si>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</si>
  <si>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</si>
  <si>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</si>
  <si>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</si>
  <si>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</si>
  <si>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</si>
  <si>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</si>
  <si>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</si>
  <si>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</si>
  <si>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</si>
  <si>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</si>
  <si>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</si>
  <si>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</si>
  <si>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</si>
  <si>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</si>
  <si>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</si>
  <si>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</si>
  <si>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</si>
  <si>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</si>
  <si>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</si>
  <si>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</si>
  <si>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</si>
  <si>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</si>
  <si>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</si>
  <si>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</si>
  <si>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</si>
  <si>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</si>
  <si>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</si>
  <si>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</si>
  <si>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</si>
  <si>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</si>
  <si>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</si>
  <si>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</si>
  <si>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</si>
  <si>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</si>
  <si>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</si>
  <si>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</si>
  <si>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</si>
  <si>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</si>
  <si>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</si>
  <si>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</si>
  <si>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</si>
  <si>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</si>
  <si>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</si>
  <si>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</si>
  <si>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</si>
  <si>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</si>
  <si>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</si>
  <si>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</si>
  <si>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</si>
  <si>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</si>
  <si>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</si>
  <si>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</si>
  <si>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</si>
  <si>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</si>
  <si>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</si>
  <si>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</si>
  <si>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</si>
  <si>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</si>
  <si>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</si>
  <si>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</si>
  <si>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</si>
  <si>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</si>
  <si>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</si>
  <si>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</si>
  <si>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</si>
  <si>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</si>
  <si>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</si>
  <si>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</si>
  <si>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</si>
  <si>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</si>
  <si>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</si>
  <si>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</si>
  <si>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</si>
  <si>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</si>
  <si>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</si>
  <si>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</si>
  <si>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</si>
  <si>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</si>
  <si>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</si>
  <si>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</si>
  <si>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</si>
  <si>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</si>
  <si>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</si>
  <si>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</si>
  <si>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</si>
  <si>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</si>
  <si>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</si>
  <si>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</si>
  <si>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</si>
  <si>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</si>
  <si>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</si>
  <si>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</si>
  <si>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</si>
  <si>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</si>
  <si>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</si>
  <si>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</si>
  <si>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</si>
  <si>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</si>
  <si>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</si>
  <si>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</si>
  <si>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</si>
  <si>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</si>
  <si>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</si>
  <si>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</si>
  <si>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</si>
  <si>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</si>
  <si>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</si>
  <si>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</si>
  <si>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</si>
  <si>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</si>
  <si>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</si>
  <si>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</si>
  <si>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</si>
  <si>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</si>
  <si>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</si>
  <si>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</si>
  <si>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</si>
  <si>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</si>
  <si>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</si>
  <si>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</si>
  <si>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</si>
  <si>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</si>
  <si>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</si>
  <si>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</si>
  <si>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</si>
  <si>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</si>
  <si>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</si>
  <si>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</si>
  <si>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</si>
  <si>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</si>
  <si>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</si>
  <si>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</si>
  <si>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</si>
  <si>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</si>
  <si>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</si>
  <si>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</si>
  <si>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</si>
  <si>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</si>
  <si>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</si>
  <si>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</si>
  <si>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</si>
  <si>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</si>
  <si>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</si>
  <si>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</si>
  <si>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</si>
  <si>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</si>
  <si>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</si>
  <si>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</si>
  <si>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</si>
  <si>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</si>
  <si>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</si>
  <si>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</si>
  <si>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</si>
  <si>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</si>
  <si>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</si>
  <si>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</si>
  <si>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</si>
  <si>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</si>
  <si>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</si>
  <si>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</si>
  <si>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</si>
  <si>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</si>
  <si>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</si>
  <si>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</si>
  <si>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</si>
  <si>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</si>
  <si>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</si>
  <si>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</si>
  <si>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</si>
  <si>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</si>
  <si>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</si>
  <si>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</si>
  <si>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</si>
  <si>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</si>
  <si>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</si>
  <si>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</si>
  <si>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</si>
  <si>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</si>
  <si>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</si>
  <si>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</si>
  <si>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</si>
  <si>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</si>
  <si>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</si>
  <si>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</si>
  <si>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</si>
  <si>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</si>
  <si>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</si>
  <si>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</si>
  <si>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</si>
  <si>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</si>
  <si>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</si>
  <si>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</si>
  <si>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</si>
  <si>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</si>
  <si>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</si>
  <si>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</si>
  <si>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</si>
  <si>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</si>
  <si>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</si>
  <si>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</si>
  <si>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</si>
  <si>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</si>
  <si>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</si>
  <si>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</si>
  <si>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</si>
  <si>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</si>
  <si>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</si>
  <si>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</si>
  <si>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</si>
  <si>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</si>
  <si>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</si>
  <si>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</si>
  <si>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</si>
  <si>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</si>
  <si>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</si>
  <si>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</si>
  <si>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</si>
  <si>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</si>
  <si>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</si>
  <si>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</si>
  <si>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</si>
  <si>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</si>
  <si>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</si>
  <si>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</si>
  <si>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</si>
  <si>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</si>
  <si>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</si>
  <si>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</si>
  <si>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</si>
  <si>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</si>
  <si>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</si>
  <si>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</si>
  <si>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</si>
  <si>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</si>
  <si>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</si>
  <si>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</si>
  <si>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</si>
  <si>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</si>
  <si>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</si>
  <si>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</si>
  <si>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</si>
  <si>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</si>
  <si>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</si>
  <si>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</si>
  <si>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</si>
  <si>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</si>
  <si>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</si>
  <si>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</si>
  <si>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</si>
  <si>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</si>
  <si>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</si>
  <si>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</si>
  <si>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</si>
  <si>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</si>
  <si>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</si>
  <si>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</si>
  <si>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</si>
  <si>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</si>
  <si>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</si>
  <si>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</si>
  <si>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</si>
  <si>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</si>
  <si>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</si>
  <si>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</si>
  <si>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</si>
  <si>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</si>
  <si>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</si>
  <si>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</si>
  <si>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</si>
  <si>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</si>
  <si>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</si>
  <si>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</si>
  <si>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</si>
  <si>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</si>
  <si>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</si>
  <si>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</si>
  <si>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</si>
  <si>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</si>
  <si>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</si>
  <si>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</si>
  <si>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</si>
  <si>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</si>
  <si>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</si>
  <si>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</si>
  <si>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</si>
  <si>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</si>
  <si>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</si>
  <si>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</si>
  <si>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</si>
  <si>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</si>
  <si>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</si>
  <si>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</si>
  <si>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</si>
  <si>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</si>
  <si>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</si>
  <si>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</si>
  <si>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</si>
  <si>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</si>
  <si>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</si>
  <si>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</si>
  <si>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</si>
  <si>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</si>
  <si>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</si>
  <si>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</si>
  <si>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</si>
  <si>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</si>
  <si>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</si>
  <si>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</si>
  <si>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</si>
  <si>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</si>
  <si>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</si>
  <si>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</si>
  <si>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</si>
  <si>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</si>
  <si>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</si>
  <si>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</si>
  <si>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</si>
  <si>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</si>
  <si>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</si>
  <si>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</si>
  <si>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</si>
  <si>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</si>
  <si>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</si>
  <si>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</si>
  <si>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</si>
  <si>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</si>
  <si>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</si>
  <si>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</si>
  <si>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</si>
  <si>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</si>
  <si>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</si>
  <si>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</si>
  <si>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</si>
  <si>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</si>
  <si>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</si>
  <si>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</si>
  <si>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</si>
  <si>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</si>
  <si>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</si>
  <si>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</si>
  <si>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</si>
  <si>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</si>
  <si>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</si>
  <si>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</si>
  <si>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</si>
  <si>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</si>
  <si>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</si>
  <si>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</si>
  <si>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</si>
  <si>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</si>
  <si>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</si>
  <si>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</si>
  <si>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</si>
  <si>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</si>
  <si>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</si>
  <si>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</si>
  <si>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</si>
  <si>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</si>
  <si>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</si>
  <si>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</si>
  <si>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</si>
  <si>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</si>
  <si>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</si>
  <si>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</si>
  <si>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</si>
  <si>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</si>
  <si>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</si>
  <si>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</si>
  <si>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</si>
  <si>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</si>
  <si>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</si>
  <si>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</si>
  <si>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</si>
  <si>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</si>
  <si>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</si>
  <si>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</si>
  <si>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</si>
  <si>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</si>
  <si>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</si>
  <si>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</si>
  <si>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</si>
  <si>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</si>
  <si>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</si>
  <si>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</si>
  <si>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</si>
  <si>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</si>
  <si>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</si>
  <si>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</si>
  <si>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</si>
  <si>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</si>
  <si>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</si>
  <si>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</si>
  <si>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</si>
  <si>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</si>
  <si>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</si>
  <si>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</si>
  <si>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</si>
  <si>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</si>
  <si>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</si>
  <si>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</si>
  <si>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</si>
  <si>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</si>
  <si>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</si>
  <si>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</si>
  <si>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</si>
  <si>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</si>
  <si>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</si>
  <si>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</si>
  <si>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</si>
  <si>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</si>
  <si>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</si>
  <si>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</si>
  <si>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</si>
  <si>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</si>
  <si>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</si>
  <si>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</si>
  <si>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</si>
  <si>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</si>
  <si>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</si>
  <si>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</si>
  <si>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</si>
  <si>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</si>
  <si>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</si>
  <si>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</si>
  <si>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</si>
  <si>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</si>
  <si>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</si>
  <si>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</si>
  <si>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</si>
  <si>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</si>
  <si>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</si>
  <si>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</si>
  <si>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</si>
  <si>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</si>
  <si>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</si>
  <si>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</si>
  <si>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</si>
  <si>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</si>
  <si>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</si>
  <si>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</si>
  <si>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</si>
  <si>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</si>
  <si>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</si>
  <si>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</si>
  <si>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</si>
  <si>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</si>
  <si>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</si>
  <si>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</si>
  <si>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</si>
  <si>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</si>
  <si>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</si>
  <si>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</si>
  <si>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</si>
  <si>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</si>
  <si>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</si>
  <si>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</si>
  <si>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</si>
  <si>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</si>
  <si>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</si>
  <si>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</si>
  <si>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</si>
  <si>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</si>
  <si>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</si>
  <si>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</si>
  <si>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</si>
  <si>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</si>
  <si>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</si>
  <si>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</si>
  <si>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</si>
  <si>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</si>
  <si>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</si>
  <si>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</si>
  <si>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</si>
  <si>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</si>
  <si>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</si>
  <si>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</si>
  <si>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</si>
  <si>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</si>
  <si>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</si>
  <si>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</si>
  <si>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</si>
  <si>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</si>
  <si>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</si>
  <si>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</si>
  <si>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</si>
  <si>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</si>
  <si>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</si>
  <si>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</si>
  <si>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</si>
  <si>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</si>
  <si>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</si>
  <si>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</si>
  <si>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</si>
  <si>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</si>
  <si>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</si>
  <si>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</si>
  <si>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</si>
  <si>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</si>
  <si>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</si>
  <si>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</si>
  <si>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</si>
  <si>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</si>
  <si>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</si>
  <si>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</si>
  <si>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</si>
  <si>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</si>
  <si>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</si>
  <si>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</si>
  <si>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</si>
  <si>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</si>
  <si>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</si>
  <si>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</si>
  <si>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</si>
  <si>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</si>
  <si>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</si>
  <si>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</si>
  <si>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</si>
  <si>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</si>
  <si>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</si>
  <si>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</si>
  <si>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</si>
  <si>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</si>
  <si>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</si>
  <si>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</si>
  <si>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</si>
  <si>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</si>
  <si>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</si>
  <si>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</si>
  <si>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</si>
  <si>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</si>
  <si>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</si>
  <si>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</si>
  <si>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</si>
  <si>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</si>
  <si>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</si>
  <si>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</si>
  <si>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</si>
  <si>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</si>
  <si>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</si>
  <si>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</si>
  <si>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</si>
  <si>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</si>
  <si>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</si>
  <si>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</si>
  <si>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</si>
  <si>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</si>
  <si>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</si>
  <si>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</si>
  <si>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</si>
  <si>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</si>
  <si>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</si>
  <si>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</si>
  <si>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</si>
  <si>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</si>
  <si>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</si>
  <si>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</si>
  <si>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</si>
  <si>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</si>
  <si>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</si>
  <si>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</si>
  <si>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</si>
  <si>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</si>
  <si>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</si>
  <si>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</si>
  <si>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</si>
  <si>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</si>
  <si>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</si>
  <si>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</si>
  <si>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</si>
  <si>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</si>
  <si>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</si>
  <si>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</si>
  <si>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</si>
  <si>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</si>
  <si>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</si>
  <si>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</si>
  <si>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</si>
  <si>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</si>
  <si>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</si>
  <si>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</si>
  <si>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</si>
  <si>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</si>
  <si>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</si>
  <si>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</si>
  <si>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</si>
  <si>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</si>
  <si>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</si>
  <si>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</si>
  <si>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</si>
  <si>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</si>
  <si>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</si>
  <si>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</si>
  <si>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</si>
  <si>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</si>
  <si>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</si>
  <si>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</si>
  <si>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</si>
  <si>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</si>
  <si>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</si>
  <si>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</si>
  <si>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</si>
  <si>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</si>
  <si>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</si>
  <si>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</si>
  <si>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</si>
  <si>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</si>
  <si>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</si>
  <si>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</si>
  <si>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</si>
  <si>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</si>
  <si>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</si>
  <si>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</si>
  <si>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</si>
  <si>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</si>
  <si>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</si>
  <si>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</si>
  <si>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</si>
  <si>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</si>
  <si>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</si>
  <si>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</si>
  <si>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</si>
  <si>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</si>
  <si>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</si>
  <si>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</si>
  <si>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</si>
  <si>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</si>
  <si>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</si>
  <si>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</si>
  <si>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</si>
  <si>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</si>
  <si>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</si>
  <si>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</si>
  <si>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</si>
  <si>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</si>
  <si>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</si>
  <si>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</si>
  <si>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</si>
  <si>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</si>
  <si>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</si>
  <si>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</si>
  <si>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</si>
  <si>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</si>
  <si>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</si>
  <si>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</si>
  <si>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</si>
  <si>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</si>
  <si>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</si>
  <si>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</si>
  <si>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</si>
  <si>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</si>
  <si>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</si>
  <si>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</si>
  <si>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</si>
  <si>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</si>
  <si>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</si>
  <si>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</si>
  <si>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</si>
  <si>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</si>
  <si>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</si>
  <si>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</si>
  <si>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</si>
  <si>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</si>
  <si>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</si>
  <si>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</si>
  <si>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</si>
  <si>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</si>
  <si>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</si>
  <si>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</si>
  <si>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</si>
  <si>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</si>
  <si>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</si>
  <si>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</si>
  <si>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</si>
  <si>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</si>
  <si>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</si>
  <si>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</si>
  <si>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</si>
  <si>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</si>
  <si>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</si>
  <si>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</si>
  <si>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</si>
  <si>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</si>
  <si>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</si>
  <si>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</si>
  <si>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</si>
  <si>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</si>
  <si>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</si>
  <si>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</si>
  <si>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</si>
  <si>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</si>
  <si>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</si>
  <si>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</si>
  <si>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</si>
  <si>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</si>
  <si>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</si>
  <si>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</si>
  <si>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</si>
  <si>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</si>
  <si>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</si>
  <si>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</si>
  <si>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</si>
  <si>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</si>
  <si>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</si>
  <si>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</si>
  <si>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</si>
  <si>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</si>
  <si>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</si>
  <si>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</si>
  <si>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</si>
  <si>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</si>
  <si>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</si>
  <si>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</si>
  <si>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</si>
  <si>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</si>
  <si>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</si>
  <si>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</si>
  <si>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</si>
  <si>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</si>
  <si>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</si>
  <si>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</si>
  <si>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</si>
  <si>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</si>
  <si>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</si>
  <si>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</si>
  <si>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</si>
  <si>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</si>
  <si>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</si>
  <si>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</si>
  <si>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</si>
  <si>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</si>
  <si>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</si>
  <si>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</si>
  <si>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</si>
  <si>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</si>
  <si>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</si>
  <si>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</si>
  <si>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</si>
  <si>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</si>
  <si>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</si>
  <si>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</si>
  <si>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</si>
  <si>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</si>
  <si>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</si>
  <si>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</si>
  <si>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</si>
  <si>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</si>
  <si>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</si>
  <si>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</si>
  <si>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</si>
  <si>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</si>
  <si>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</si>
  <si>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</si>
  <si>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</si>
  <si>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</si>
  <si>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</si>
  <si>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</si>
  <si>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</si>
  <si>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</si>
  <si>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</si>
  <si>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</si>
  <si>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</si>
  <si>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</si>
  <si>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</si>
  <si>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</si>
  <si>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</si>
  <si>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</si>
  <si>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</si>
  <si>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</si>
  <si>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</si>
  <si>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</si>
  <si>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</si>
  <si>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</si>
  <si>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</si>
  <si>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</si>
  <si>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</si>
  <si>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</si>
  <si>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</si>
  <si>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</si>
  <si>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</si>
  <si>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</si>
  <si>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</si>
  <si>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</si>
  <si>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</si>
  <si>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</si>
  <si>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</si>
  <si>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</si>
  <si>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</si>
  <si>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</si>
  <si>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</si>
  <si>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</si>
  <si>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</si>
  <si>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</si>
  <si>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</si>
  <si>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</si>
  <si>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</si>
  <si>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</si>
  <si>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</si>
  <si>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</si>
  <si>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</si>
  <si>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</si>
  <si>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</si>
  <si>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</si>
  <si>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</si>
  <si>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</si>
  <si>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</si>
  <si>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</si>
  <si>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</si>
  <si>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</si>
  <si>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</si>
  <si>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</si>
  <si>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</si>
  <si>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</si>
  <si>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</si>
  <si>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</si>
  <si>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</si>
  <si>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</si>
  <si>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</si>
  <si>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</si>
  <si>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</si>
  <si>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</si>
  <si>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</si>
  <si>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</si>
  <si>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</si>
  <si>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</si>
  <si>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</si>
  <si>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</si>
  <si>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</si>
  <si>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</si>
  <si>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</si>
  <si>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</si>
  <si>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</si>
  <si>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</si>
  <si>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</si>
  <si>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</si>
  <si>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</si>
  <si>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</si>
  <si>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</si>
  <si>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</si>
  <si>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</si>
  <si>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</si>
  <si>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</si>
  <si>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</si>
  <si>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</si>
  <si>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</si>
  <si>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</si>
  <si>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</si>
  <si>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</si>
  <si>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</si>
  <si>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</si>
  <si>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</si>
  <si>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</si>
  <si>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</si>
  <si>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</si>
  <si>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</si>
  <si>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</si>
  <si>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</si>
  <si>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</si>
  <si>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</si>
  <si>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</si>
  <si>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</si>
  <si>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</si>
  <si>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</si>
  <si>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</si>
  <si>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</si>
  <si>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</si>
  <si>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</si>
  <si>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</si>
  <si>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</si>
  <si>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</si>
  <si>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</si>
  <si>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</si>
  <si>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</si>
  <si>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</si>
  <si>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</si>
  <si>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</si>
  <si>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</si>
  <si>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</si>
  <si>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</si>
  <si>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</si>
  <si>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</si>
  <si>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</si>
  <si>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</si>
  <si>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</si>
  <si>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</si>
  <si>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</si>
  <si>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</si>
  <si>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</si>
  <si>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</si>
  <si>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</si>
  <si>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</si>
  <si>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</si>
  <si>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</si>
  <si>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</si>
  <si>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</si>
  <si>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</si>
  <si>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</si>
  <si>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</si>
  <si>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</si>
  <si>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</si>
  <si>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</si>
  <si>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</si>
  <si>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</si>
  <si>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</si>
  <si>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</si>
  <si>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</si>
  <si>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</si>
  <si>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</si>
  <si>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</si>
  <si>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</si>
  <si>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</si>
  <si>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</si>
  <si>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</si>
  <si>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</si>
  <si>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</si>
  <si>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</si>
  <si>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</si>
  <si>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</si>
  <si>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</si>
  <si>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</si>
  <si>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</si>
  <si>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</si>
  <si>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</si>
  <si>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</si>
  <si>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</si>
  <si>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</si>
  <si>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</si>
  <si>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</si>
  <si>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</si>
  <si>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</si>
  <si>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</si>
  <si>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</si>
  <si>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</si>
  <si>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</si>
  <si>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</si>
  <si>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</si>
  <si>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</si>
  <si>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</si>
  <si>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</si>
  <si>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</si>
  <si>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</si>
  <si>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</si>
  <si>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</si>
  <si>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</si>
  <si>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</si>
  <si>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</si>
  <si>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</si>
  <si>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</si>
  <si>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</si>
  <si>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</si>
  <si>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</si>
  <si>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</si>
  <si>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</si>
  <si>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</si>
  <si>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</si>
  <si>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</si>
  <si>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</si>
  <si>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</si>
  <si>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</si>
  <si>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</si>
  <si>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</si>
  <si>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</si>
  <si>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</si>
  <si>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</si>
  <si>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</si>
  <si>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</si>
  <si>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</si>
  <si>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</si>
  <si>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</si>
  <si>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</si>
  <si>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</si>
  <si>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</si>
  <si>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</si>
  <si>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</si>
  <si>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</si>
  <si>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</si>
  <si>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</si>
  <si>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</si>
  <si>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</si>
  <si>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</si>
  <si>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</si>
  <si>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</si>
  <si>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</si>
  <si>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</si>
  <si>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</si>
  <si>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</si>
  <si>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</si>
  <si>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</si>
  <si>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</si>
  <si>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</si>
  <si>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</si>
  <si>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</si>
  <si>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</si>
  <si>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</si>
  <si>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</si>
  <si>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</si>
  <si>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</si>
  <si>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</si>
  <si>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</si>
  <si>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</si>
  <si>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</si>
  <si>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</si>
  <si>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</si>
  <si>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</si>
  <si>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</si>
  <si>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</si>
  <si>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</si>
  <si>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</si>
  <si>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</si>
  <si>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</si>
  <si>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</si>
  <si>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</si>
  <si>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</si>
  <si>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</si>
  <si>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</si>
  <si>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</si>
  <si>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</si>
  <si>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</si>
  <si>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</si>
  <si>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</si>
  <si>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</si>
  <si>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</si>
  <si>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</si>
  <si>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</si>
  <si>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</si>
  <si>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</si>
  <si>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</si>
  <si>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</si>
  <si>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</si>
  <si>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</si>
  <si>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</si>
  <si>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</si>
  <si>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</si>
  <si>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</si>
  <si>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</si>
  <si>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</si>
  <si>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</si>
  <si>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</si>
  <si>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</si>
  <si>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</si>
  <si>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</si>
  <si>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</si>
  <si>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</si>
  <si>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</si>
  <si>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</si>
  <si>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</si>
  <si>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</si>
  <si>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</si>
  <si>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</si>
  <si>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</si>
  <si>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</si>
  <si>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</si>
  <si>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</si>
  <si>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</si>
  <si>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</si>
  <si>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</si>
  <si>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</si>
  <si>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</si>
  <si>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</si>
  <si>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</si>
  <si>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</si>
  <si>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</si>
  <si>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</si>
  <si>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</si>
  <si>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</si>
  <si>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</si>
  <si>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</si>
  <si>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</si>
  <si>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</si>
  <si>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</si>
  <si>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</si>
  <si>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</si>
  <si>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</si>
  <si>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</si>
  <si>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</si>
  <si>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</si>
  <si>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</si>
  <si>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</si>
  <si>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</si>
  <si>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</si>
  <si>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</si>
  <si>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</si>
  <si>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</si>
  <si>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</si>
  <si>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</si>
  <si>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</si>
  <si>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</si>
  <si>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</si>
  <si>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</si>
  <si>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</si>
  <si>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</si>
  <si>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</si>
  <si>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</si>
  <si>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</si>
  <si>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</si>
  <si>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</si>
  <si>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</si>
  <si>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</si>
  <si>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</si>
  <si>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</si>
  <si>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</si>
  <si>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</si>
  <si>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</si>
  <si>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</si>
  <si>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</si>
  <si>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</si>
  <si>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</si>
  <si>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</si>
  <si>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</si>
  <si>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</si>
  <si>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</si>
  <si>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</si>
  <si>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</si>
  <si>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</si>
  <si>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</si>
  <si>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</si>
  <si>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</si>
  <si>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</si>
  <si>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</si>
  <si>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</si>
  <si>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</si>
  <si>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</si>
  <si>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</si>
  <si>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</si>
  <si>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</si>
  <si>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</si>
  <si>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</si>
  <si>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</si>
  <si>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</si>
  <si>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</si>
  <si>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</si>
  <si>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</si>
  <si>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</si>
  <si>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</si>
  <si>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</si>
  <si>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</si>
  <si>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</si>
  <si>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</si>
  <si>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</si>
  <si>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</si>
  <si>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</si>
  <si>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</si>
  <si>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</si>
  <si>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</si>
  <si>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</si>
  <si>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</si>
  <si>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</si>
  <si>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</si>
  <si>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</si>
  <si>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</si>
  <si>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</si>
  <si>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</si>
  <si>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</si>
  <si>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</si>
  <si>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</si>
  <si>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</si>
  <si>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</si>
  <si>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</si>
  <si>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</si>
  <si>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</si>
  <si>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</si>
  <si>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</si>
  <si>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</si>
  <si>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</si>
  <si>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</si>
  <si>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</si>
  <si>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</si>
  <si>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</si>
  <si>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</si>
  <si>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</si>
  <si>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</si>
  <si>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</si>
  <si>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</si>
  <si>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</si>
  <si>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</si>
  <si>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</si>
  <si>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</si>
  <si>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</si>
  <si>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</si>
  <si>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</si>
  <si>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</si>
  <si>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</si>
  <si>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</si>
  <si>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</si>
  <si>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</si>
  <si>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</si>
  <si>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</si>
  <si>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</si>
  <si>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</si>
  <si>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</si>
  <si>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</si>
  <si>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</si>
  <si>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</si>
  <si>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</si>
  <si>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</si>
  <si>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</si>
  <si>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</si>
  <si>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</si>
  <si>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</si>
  <si>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</si>
  <si>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</si>
  <si>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</si>
  <si>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</si>
  <si>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</si>
  <si>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</si>
  <si>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</si>
  <si>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</si>
  <si>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</si>
  <si>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</si>
  <si>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</si>
  <si>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</si>
  <si>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</si>
  <si>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</si>
  <si>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</si>
  <si>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</si>
  <si>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</si>
  <si>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</si>
  <si>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</si>
  <si>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</si>
  <si>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</si>
  <si>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</si>
  <si>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</si>
  <si>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</si>
  <si>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</si>
  <si>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</si>
  <si>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</si>
  <si>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</si>
  <si>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</si>
  <si>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</si>
  <si>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</si>
  <si>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</si>
  <si>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</si>
  <si>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</si>
  <si>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</si>
  <si>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</si>
  <si>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</si>
  <si>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</si>
  <si>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</si>
  <si>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</si>
  <si>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</si>
  <si>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</si>
  <si>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</si>
  <si>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</si>
  <si>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</si>
  <si>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</si>
  <si>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</si>
  <si>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</si>
  <si>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</si>
  <si>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</si>
  <si>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</si>
  <si>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</si>
  <si>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</si>
  <si>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</si>
  <si>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</si>
  <si>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</si>
  <si>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</si>
  <si>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</si>
  <si>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</si>
  <si>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</si>
  <si>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</si>
  <si>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</si>
  <si>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</si>
  <si>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</si>
  <si>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</si>
  <si>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</si>
  <si>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</si>
  <si>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</si>
  <si>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</si>
  <si>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</si>
  <si>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</si>
  <si>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</si>
  <si>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</si>
  <si>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</si>
  <si>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</si>
  <si>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</si>
  <si>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</si>
  <si>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</si>
  <si>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</si>
  <si>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</si>
  <si>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</si>
  <si>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</si>
  <si>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</si>
  <si>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</si>
  <si>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</si>
  <si>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</si>
  <si>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</si>
  <si>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</si>
  <si>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</si>
  <si>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</si>
  <si>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</si>
  <si>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</si>
  <si>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</si>
  <si>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</si>
  <si>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</si>
  <si>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</si>
  <si>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</si>
  <si>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</si>
  <si>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</si>
  <si>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</si>
  <si>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</si>
  <si>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</si>
  <si>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</si>
  <si>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</si>
  <si>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</si>
  <si>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</si>
  <si>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</si>
  <si>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</si>
  <si>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</si>
  <si>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</si>
  <si>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</si>
  <si>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</si>
  <si>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</si>
  <si>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</si>
  <si>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</si>
  <si>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</si>
  <si>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</si>
  <si>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</si>
  <si>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</si>
  <si>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</si>
  <si>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</si>
  <si>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</si>
  <si>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</si>
  <si>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</si>
  <si>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</si>
  <si>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</si>
  <si>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</si>
  <si>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</si>
  <si>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</si>
  <si>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</si>
  <si>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</si>
  <si>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</si>
  <si>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</si>
  <si>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</si>
  <si>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</si>
  <si>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</si>
  <si>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</si>
  <si>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</si>
  <si>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</si>
  <si>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</si>
  <si>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</si>
  <si>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</si>
  <si>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</si>
  <si>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</si>
  <si>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</si>
  <si>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</si>
  <si>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</si>
  <si>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</si>
  <si>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</si>
  <si>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</si>
  <si>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</si>
  <si>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</si>
  <si>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</si>
  <si>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</si>
  <si>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</si>
  <si>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</si>
  <si>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</si>
  <si>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</si>
  <si>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</si>
  <si>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</si>
  <si>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</si>
  <si>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</si>
  <si>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</si>
  <si>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</si>
  <si>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</si>
  <si>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</si>
  <si>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</si>
  <si>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</si>
  <si>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</si>
  <si>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</si>
  <si>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</si>
  <si>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</si>
  <si>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</si>
  <si>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</si>
  <si>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</si>
  <si>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</si>
  <si>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</si>
  <si>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</si>
  <si>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</si>
  <si>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</si>
  <si>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</si>
  <si>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</si>
  <si>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</si>
  <si>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</si>
  <si>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</si>
  <si>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</si>
  <si>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</si>
  <si>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</si>
  <si>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</si>
  <si>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</si>
  <si>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</si>
  <si>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</si>
  <si>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</si>
  <si>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</si>
  <si>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</si>
  <si>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</si>
  <si>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</si>
  <si>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</si>
  <si>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</si>
  <si>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</si>
  <si>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</si>
  <si>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</si>
  <si>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</si>
  <si>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</si>
  <si>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</si>
  <si>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</si>
  <si>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</si>
  <si>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</si>
  <si>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</si>
  <si>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</si>
  <si>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</si>
  <si>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</si>
  <si>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</si>
  <si>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</si>
  <si>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</si>
  <si>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</si>
  <si>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</si>
  <si>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</si>
  <si>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</si>
  <si>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</si>
  <si>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</si>
  <si>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</si>
  <si>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</si>
  <si>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</si>
  <si>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</si>
  <si>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</si>
  <si>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</si>
  <si>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</si>
  <si>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</si>
  <si>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</si>
  <si>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</si>
  <si>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</si>
  <si>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</si>
  <si>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</si>
  <si>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</si>
  <si>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</si>
  <si>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</si>
  <si>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</si>
  <si>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</si>
  <si>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</si>
  <si>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</si>
  <si>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</si>
  <si>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</si>
  <si>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</si>
  <si>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</si>
  <si>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</si>
  <si>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</si>
  <si>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</si>
  <si>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</si>
  <si>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</si>
  <si>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</si>
  <si>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</si>
  <si>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</si>
  <si>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</si>
  <si>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</si>
  <si>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</si>
  <si>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</si>
  <si>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</si>
  <si>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</si>
  <si>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</si>
  <si>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</si>
  <si>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</si>
  <si>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</si>
  <si>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</si>
  <si>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</si>
  <si>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</si>
  <si>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</si>
  <si>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</si>
  <si>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</si>
  <si>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</si>
  <si>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</si>
  <si>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</si>
  <si>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</si>
  <si>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</si>
  <si>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</si>
  <si>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</si>
  <si>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</si>
  <si>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</si>
  <si>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</si>
  <si>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</si>
  <si>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</si>
  <si>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</si>
  <si>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</si>
  <si>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</si>
  <si>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</si>
  <si>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</si>
  <si>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</si>
  <si>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</si>
  <si>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</si>
  <si>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</si>
  <si>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</si>
  <si>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</si>
  <si>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</si>
  <si>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</si>
  <si>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</si>
  <si>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</si>
  <si>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</si>
  <si>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</si>
  <si>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</si>
  <si>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</si>
  <si>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</si>
  <si>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</si>
  <si>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</si>
  <si>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</si>
  <si>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</si>
  <si>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</si>
  <si>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</si>
  <si>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</si>
  <si>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</si>
  <si>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</si>
  <si>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</si>
  <si>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</si>
  <si>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</si>
  <si>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</si>
  <si>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</si>
  <si>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</si>
  <si>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</si>
  <si>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</si>
  <si>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</si>
  <si>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</si>
  <si>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</si>
  <si>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</si>
  <si>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</si>
  <si>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</si>
  <si>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</si>
  <si>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</si>
  <si>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</si>
  <si>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</si>
  <si>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</si>
  <si>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</si>
  <si>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</si>
  <si>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</si>
  <si>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</si>
  <si>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</si>
  <si>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</si>
  <si>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</si>
  <si>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</si>
  <si>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</si>
  <si>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</si>
  <si>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</si>
  <si>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</si>
  <si>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</si>
  <si>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</si>
  <si>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</si>
  <si>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</si>
  <si>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</si>
  <si>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</si>
  <si>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</si>
  <si>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</si>
  <si>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</si>
  <si>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</si>
  <si>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</si>
  <si>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</si>
  <si>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</si>
  <si>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</si>
  <si>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</si>
  <si>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</si>
  <si>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</si>
  <si>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</si>
  <si>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</si>
  <si>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</si>
  <si>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</si>
  <si>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</si>
  <si>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</si>
  <si>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</si>
  <si>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</si>
  <si>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</si>
  <si>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</si>
  <si>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</si>
  <si>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</si>
  <si>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</si>
  <si>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</si>
  <si>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</si>
  <si>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</si>
  <si>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</si>
  <si>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</si>
  <si>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</si>
  <si>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</si>
  <si>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</si>
  <si>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</si>
  <si>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</si>
  <si>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</si>
  <si>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</si>
  <si>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</si>
  <si>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</si>
  <si>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</si>
  <si>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</si>
  <si>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</si>
  <si>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</si>
  <si>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</si>
  <si>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</si>
  <si>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</si>
  <si>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</si>
  <si>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</si>
  <si>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</si>
  <si>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</si>
  <si>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</si>
  <si>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</si>
  <si>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</si>
  <si>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</si>
  <si>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</si>
  <si>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</si>
  <si>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</si>
  <si>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</si>
  <si>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</si>
  <si>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</si>
  <si>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</si>
  <si>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</si>
  <si>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</si>
  <si>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</si>
  <si>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</si>
  <si>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</si>
  <si>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</si>
  <si>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</si>
  <si>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</si>
  <si>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</si>
  <si>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</si>
  <si>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</si>
  <si>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</si>
  <si>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</si>
  <si>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</si>
  <si>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</si>
  <si>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</si>
  <si>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</si>
  <si>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</si>
  <si>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</si>
  <si>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</si>
  <si>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</si>
  <si>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</si>
  <si>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</si>
  <si>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</si>
  <si>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</si>
  <si>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</si>
  <si>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</si>
  <si>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</si>
  <si>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</si>
  <si>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</si>
  <si>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</si>
  <si>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</si>
  <si>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</si>
  <si>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</si>
  <si>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</si>
  <si>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</si>
  <si>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</si>
  <si>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</si>
  <si>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</si>
  <si>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</si>
  <si>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</si>
  <si>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</si>
  <si>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</si>
  <si>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</si>
  <si>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</si>
  <si>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</si>
  <si>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</si>
  <si>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</si>
  <si>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</si>
  <si>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</si>
  <si>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</si>
  <si>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</si>
  <si>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</si>
  <si>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</si>
  <si>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</si>
  <si>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</si>
  <si>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</si>
  <si>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</si>
  <si>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</si>
  <si>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</si>
  <si>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</si>
  <si>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</si>
  <si>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</si>
  <si>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</si>
  <si>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</si>
  <si>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</si>
  <si>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</si>
  <si>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</si>
  <si>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</si>
  <si>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</si>
  <si>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</si>
  <si>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</si>
  <si>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</si>
  <si>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</si>
  <si>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</si>
  <si>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</si>
  <si>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</si>
  <si>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</si>
  <si>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</si>
  <si>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</si>
  <si>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</si>
  <si>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</si>
  <si>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</si>
  <si>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</si>
  <si>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</si>
  <si>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</si>
  <si>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</si>
  <si>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</si>
  <si>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</si>
  <si>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</si>
  <si>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</si>
  <si>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</si>
  <si>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</si>
  <si>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</si>
  <si>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</si>
  <si>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</si>
  <si>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</si>
  <si>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</si>
  <si>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</si>
  <si>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</si>
  <si>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</si>
  <si>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</si>
  <si>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</si>
  <si>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</si>
  <si>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</si>
  <si>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</si>
  <si>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</si>
  <si>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</si>
  <si>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</si>
  <si>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</si>
  <si>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</si>
  <si>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</si>
  <si>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</si>
  <si>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</si>
  <si>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</si>
  <si>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</si>
  <si>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</si>
  <si>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</si>
  <si>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</si>
  <si>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</si>
  <si>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</si>
  <si>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</si>
  <si>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</si>
  <si>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</si>
  <si>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</si>
  <si>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</si>
  <si>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</si>
  <si>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</si>
  <si>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</si>
  <si>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</si>
  <si>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</si>
  <si>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</si>
  <si>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</si>
  <si>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</si>
  <si>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</si>
  <si>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</si>
  <si>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</si>
  <si>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</si>
  <si>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</si>
  <si>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</si>
  <si>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</si>
  <si>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</si>
  <si>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</si>
  <si>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</si>
  <si>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</si>
  <si>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</si>
  <si>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</si>
  <si>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</si>
  <si>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</si>
  <si>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</si>
  <si>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</si>
  <si>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</si>
  <si>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</si>
  <si>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</si>
  <si>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</si>
  <si>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</si>
  <si>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</si>
  <si>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</si>
  <si>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</si>
  <si>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</si>
  <si>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</si>
  <si>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</si>
  <si>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</si>
  <si>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</si>
  <si>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</si>
  <si>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</si>
  <si>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</si>
  <si>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</si>
  <si>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</si>
  <si>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</si>
  <si>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</si>
  <si>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</si>
  <si>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</si>
  <si>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</si>
  <si>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</si>
  <si>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</si>
  <si>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</si>
  <si>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</si>
  <si>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</si>
  <si>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</si>
  <si>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</si>
  <si>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</si>
  <si>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</si>
  <si>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</si>
  <si>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</si>
  <si>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</si>
  <si>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</si>
  <si>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</si>
  <si>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</si>
  <si>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</si>
  <si>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</si>
  <si>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</si>
  <si>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</si>
  <si>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</si>
  <si>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</si>
  <si>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</si>
  <si>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</si>
  <si>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</si>
  <si>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</si>
  <si>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</si>
  <si>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</si>
  <si>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</si>
  <si>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</si>
  <si>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</si>
  <si>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</si>
  <si>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</si>
  <si>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</si>
  <si>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</si>
  <si>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</si>
  <si>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</si>
  <si>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</si>
  <si>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</si>
  <si>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</si>
  <si>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</si>
  <si>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</si>
  <si>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</si>
  <si>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</si>
  <si>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</si>
  <si>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</si>
  <si>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</si>
  <si>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</si>
  <si>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</si>
  <si>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</si>
  <si>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</si>
  <si>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</si>
  <si>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</si>
  <si>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</si>
  <si>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</si>
  <si>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</si>
  <si>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</si>
  <si>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</si>
  <si>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</si>
  <si>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</si>
  <si>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</si>
  <si>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</si>
  <si>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</si>
  <si>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</si>
  <si>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</si>
  <si>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</si>
  <si>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</si>
  <si>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</si>
  <si>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</si>
  <si>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</si>
  <si>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</si>
  <si>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</si>
  <si>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</si>
  <si>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</si>
  <si>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</si>
  <si>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</si>
  <si>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</si>
  <si>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</si>
  <si>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</si>
  <si>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</si>
  <si>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</si>
  <si>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</si>
  <si>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</si>
  <si>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</si>
  <si>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</si>
  <si>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</si>
  <si>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</si>
  <si>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</si>
  <si>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</si>
  <si>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</si>
  <si>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</si>
  <si>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</si>
  <si>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</si>
  <si>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</si>
  <si>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</si>
  <si>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</si>
  <si>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</si>
  <si>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</si>
  <si>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</si>
  <si>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</si>
  <si>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</si>
  <si>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</si>
  <si>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</si>
  <si>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</si>
  <si>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</si>
  <si>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</si>
  <si>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</si>
  <si>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</si>
  <si>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</si>
  <si>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</si>
  <si>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</si>
  <si>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</si>
  <si>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</si>
  <si>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</si>
  <si>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</si>
  <si>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</si>
  <si>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</si>
  <si>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</si>
  <si>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</si>
  <si>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</si>
  <si>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</si>
  <si>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</si>
  <si>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</si>
  <si>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</si>
  <si>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</si>
  <si>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</si>
  <si>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</si>
  <si>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</si>
  <si>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</si>
  <si>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</si>
  <si>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</si>
  <si>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</si>
  <si>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</si>
  <si>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</si>
  <si>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</si>
  <si>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</si>
  <si>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</si>
  <si>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</si>
  <si>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</si>
  <si>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</si>
  <si>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</si>
  <si>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</si>
  <si>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</si>
  <si>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</si>
  <si>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</si>
  <si>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</si>
  <si>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</si>
  <si>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</si>
  <si>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</si>
  <si>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</si>
  <si>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</si>
  <si>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</si>
  <si>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</si>
  <si>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</si>
  <si>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</si>
  <si>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</si>
  <si>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</si>
  <si>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</si>
  <si>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</si>
  <si>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</si>
  <si>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</si>
  <si>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</si>
  <si>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</si>
  <si>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</si>
  <si>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</si>
  <si>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</si>
  <si>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</si>
  <si>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</si>
  <si>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</si>
  <si>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</si>
  <si>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</si>
  <si>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</si>
  <si>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</si>
  <si>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</si>
  <si>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</si>
  <si>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</si>
  <si>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</si>
  <si>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</si>
  <si>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</si>
  <si>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</si>
  <si>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</si>
  <si>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</si>
  <si>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</si>
  <si>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</si>
  <si>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</si>
  <si>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</si>
  <si>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</si>
  <si>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</si>
  <si>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</si>
  <si>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</si>
  <si>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</si>
  <si>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</si>
  <si>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</si>
  <si>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</si>
  <si>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</si>
  <si>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</si>
  <si>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</si>
  <si>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</si>
  <si>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</si>
  <si>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</si>
  <si>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</si>
  <si>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</si>
  <si>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</si>
  <si>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</si>
  <si>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</si>
  <si>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</si>
  <si>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</si>
  <si>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</si>
  <si>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</si>
  <si>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</si>
  <si>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</si>
  <si>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</si>
  <si>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</si>
  <si>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</si>
  <si>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</si>
  <si>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</si>
  <si>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</si>
  <si>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</si>
  <si>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</si>
  <si>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</si>
  <si>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</si>
  <si>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</si>
  <si>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</si>
  <si>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</si>
  <si>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</si>
  <si>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</si>
  <si>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</si>
  <si>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</si>
  <si>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</si>
  <si>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</si>
  <si>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</si>
  <si>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</si>
  <si>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</si>
  <si>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</si>
  <si>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</si>
  <si>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</si>
  <si>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</si>
  <si>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</si>
  <si>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</si>
  <si>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</si>
  <si>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</si>
  <si>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</si>
  <si>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</si>
  <si>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</si>
  <si>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</si>
  <si>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</si>
  <si>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</si>
  <si>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</si>
  <si>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</si>
  <si>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</si>
  <si>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</si>
  <si>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</si>
  <si>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</si>
  <si>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</si>
  <si>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</si>
  <si>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</si>
  <si>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</si>
  <si>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</si>
  <si>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</si>
  <si>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</si>
  <si>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</si>
  <si>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</si>
  <si>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</si>
  <si>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</si>
  <si>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</si>
  <si>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</si>
  <si>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</si>
  <si>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</si>
  <si>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</si>
  <si>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</si>
  <si>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</si>
  <si>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</si>
  <si>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</si>
  <si>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</si>
  <si>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</si>
  <si>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</si>
  <si>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</si>
  <si>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</si>
  <si>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</si>
  <si>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</si>
  <si>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</si>
  <si>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</si>
  <si>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</si>
  <si>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</si>
  <si>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</si>
  <si>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</si>
  <si>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</si>
  <si>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</si>
  <si>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</si>
  <si>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</si>
  <si>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</si>
  <si>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</si>
  <si>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</si>
  <si>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</si>
  <si>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</si>
  <si>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</si>
  <si>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</si>
  <si>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</si>
  <si>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</si>
  <si>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</si>
  <si>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</si>
  <si>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</si>
  <si>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</si>
  <si>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</si>
  <si>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</si>
  <si>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</si>
  <si>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</si>
  <si>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</si>
  <si>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</si>
  <si>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</si>
  <si>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</si>
  <si>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</si>
  <si>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</si>
  <si>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</si>
  <si>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</si>
  <si>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</si>
  <si>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</si>
  <si>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</si>
  <si>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</si>
  <si>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</si>
  <si>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</si>
  <si>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</si>
  <si>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</si>
  <si>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</si>
  <si>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</si>
  <si>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</si>
  <si>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</si>
  <si>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</si>
  <si>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</si>
  <si>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</si>
  <si>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</si>
  <si>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</si>
  <si>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</si>
  <si>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</si>
  <si>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</si>
  <si>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</si>
  <si>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</si>
  <si>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</si>
  <si>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</si>
  <si>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</si>
  <si>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</si>
  <si>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</si>
  <si>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</si>
  <si>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</si>
  <si>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</si>
  <si>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</si>
  <si>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</si>
  <si>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</si>
  <si>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</si>
  <si>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</si>
  <si>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</si>
  <si>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</si>
  <si>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</si>
  <si>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</si>
  <si>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</si>
  <si>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</si>
  <si>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</si>
  <si>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</si>
  <si>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</si>
  <si>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</si>
  <si>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</si>
  <si>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</si>
  <si>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</si>
  <si>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</si>
  <si>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</si>
  <si>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</si>
  <si>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</si>
  <si>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</si>
  <si>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</si>
  <si>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</si>
  <si>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</si>
  <si>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</si>
  <si>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</si>
  <si>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</si>
  <si>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</si>
  <si>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</si>
  <si>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</si>
  <si>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</si>
  <si>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</si>
  <si>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</si>
  <si>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</si>
  <si>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</si>
  <si>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</si>
  <si>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</si>
  <si>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</si>
  <si>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</si>
  <si>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</si>
  <si>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</si>
  <si>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</si>
  <si>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</si>
  <si>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</si>
  <si>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</si>
  <si>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</si>
  <si>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</si>
  <si>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</si>
  <si>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</si>
  <si>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</si>
  <si>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</si>
  <si>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</si>
  <si>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</si>
  <si>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</si>
  <si>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</si>
  <si>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</si>
  <si>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</si>
  <si>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</si>
  <si>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</si>
  <si>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</si>
  <si>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</si>
  <si>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</si>
  <si>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</si>
  <si>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</si>
  <si>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</si>
  <si>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</si>
  <si>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</si>
  <si>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</si>
  <si>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</si>
  <si>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</si>
  <si>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</si>
  <si>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</si>
  <si>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</si>
  <si>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</si>
  <si>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</si>
  <si>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</si>
  <si>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</si>
  <si>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</si>
  <si>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</si>
  <si>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</si>
  <si>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</si>
  <si>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</si>
  <si>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</si>
  <si>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</si>
  <si>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</si>
  <si>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</si>
  <si>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</si>
  <si>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</si>
  <si>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</si>
  <si>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</si>
  <si>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</si>
  <si>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</si>
  <si>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</si>
  <si>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</si>
  <si>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</si>
  <si>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</si>
  <si>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</si>
  <si>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</si>
  <si>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</si>
  <si>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</si>
  <si>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</si>
  <si>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</si>
  <si>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</si>
  <si>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</si>
  <si>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</si>
  <si>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</si>
  <si>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</si>
  <si>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</si>
  <si>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</si>
  <si>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</si>
  <si>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</si>
  <si>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</si>
  <si>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</si>
  <si>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</si>
  <si>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</si>
  <si>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</si>
  <si>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</si>
  <si>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</si>
  <si>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</si>
  <si>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</si>
  <si>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</si>
  <si>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</si>
  <si>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</si>
  <si>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</si>
  <si>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</si>
  <si>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</si>
  <si>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</si>
  <si>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</si>
  <si>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</si>
  <si>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</si>
  <si>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</si>
  <si>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</si>
  <si>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</si>
  <si>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</si>
  <si>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</si>
  <si>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</si>
  <si>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</si>
  <si>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</si>
  <si>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</si>
  <si>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</si>
  <si>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</si>
  <si>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</si>
  <si>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</si>
  <si>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</si>
  <si>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</si>
  <si>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</si>
  <si>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</si>
  <si>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</si>
  <si>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</si>
  <si>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</si>
  <si>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</si>
  <si>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</si>
  <si>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</si>
  <si>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</si>
  <si>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</si>
  <si>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</si>
  <si>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</si>
  <si>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</si>
  <si>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</si>
  <si>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</si>
  <si>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</si>
  <si>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</si>
  <si>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</si>
  <si>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</si>
  <si>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</si>
  <si>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</si>
  <si>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</si>
  <si>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</si>
  <si>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</si>
  <si>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</si>
  <si>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</si>
  <si>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</si>
  <si>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</si>
  <si>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</si>
  <si>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</si>
  <si>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</si>
  <si>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</si>
  <si>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</si>
  <si>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</si>
  <si>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</si>
  <si>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</si>
  <si>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</si>
  <si>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</si>
  <si>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</si>
  <si>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</si>
  <si>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</si>
  <si>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</si>
  <si>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</si>
  <si>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</si>
  <si>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</si>
  <si>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</si>
  <si>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</si>
  <si>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</si>
  <si>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</si>
  <si>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</si>
  <si>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</si>
  <si>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</si>
  <si>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</si>
  <si>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</si>
  <si>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</si>
  <si>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</si>
  <si>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</si>
  <si>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</si>
  <si>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</si>
  <si>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</si>
  <si>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</si>
  <si>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</si>
  <si>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</si>
  <si>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</si>
  <si>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</si>
  <si>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</si>
  <si>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</si>
  <si>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</si>
  <si>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</si>
  <si>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</si>
  <si>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</si>
  <si>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</si>
  <si>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</si>
  <si>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</si>
  <si>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</si>
  <si>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</si>
  <si>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</si>
  <si>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</si>
  <si>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</si>
  <si>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</si>
  <si>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</si>
  <si>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</si>
  <si>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</si>
  <si>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</si>
  <si>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</si>
  <si>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</si>
  <si>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</si>
  <si>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</si>
  <si>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</si>
  <si>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</si>
  <si>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</si>
  <si>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</si>
  <si>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</si>
  <si>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</si>
  <si>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</si>
  <si>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</si>
  <si>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</si>
  <si>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</si>
  <si>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</si>
  <si>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</si>
  <si>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</si>
  <si>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</si>
  <si>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</si>
  <si>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</si>
  <si>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</si>
  <si>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</si>
  <si>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</si>
  <si>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</si>
  <si>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</si>
  <si>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</si>
  <si>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</si>
  <si>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</si>
  <si>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</si>
  <si>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</si>
  <si>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</si>
  <si>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</si>
  <si>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</si>
  <si>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</si>
  <si>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</si>
  <si>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</si>
  <si>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</si>
  <si>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</si>
  <si>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</si>
  <si>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</si>
  <si>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</si>
  <si>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</si>
  <si>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</si>
  <si>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</si>
  <si>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</si>
  <si>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</si>
  <si>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</si>
  <si>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</si>
  <si>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</si>
  <si>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</si>
  <si>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</si>
  <si>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</si>
  <si>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</si>
  <si>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</si>
  <si>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</si>
  <si>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</si>
  <si>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</si>
  <si>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</si>
  <si>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</si>
  <si>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</si>
  <si>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</si>
  <si>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</si>
  <si>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</si>
  <si>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</si>
  <si>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</si>
  <si>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</si>
  <si>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</si>
  <si>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</si>
  <si>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</si>
  <si>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</si>
  <si>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</si>
  <si>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</si>
  <si>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</si>
  <si>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</si>
  <si>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</si>
  <si>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</si>
  <si>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</si>
  <si>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</si>
  <si>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</si>
  <si>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</si>
  <si>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</si>
  <si>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</si>
  <si>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</si>
  <si>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</si>
  <si>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</si>
  <si>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</si>
  <si>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</si>
  <si>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</si>
  <si>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</si>
  <si>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</si>
  <si>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</si>
  <si>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</si>
  <si>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</si>
  <si>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</si>
  <si>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</si>
  <si>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</si>
  <si>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</si>
  <si>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</si>
  <si>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</si>
  <si>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</si>
  <si>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</si>
  <si>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</si>
  <si>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</si>
  <si>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</si>
  <si>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</si>
  <si>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</si>
  <si>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</si>
  <si>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</si>
  <si>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</si>
  <si>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</si>
  <si>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</si>
  <si>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</si>
  <si>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</si>
  <si>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</si>
  <si>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</si>
  <si>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</si>
  <si>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</si>
  <si>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</si>
  <si>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</si>
  <si>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</si>
  <si>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</si>
  <si>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</si>
  <si>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</si>
  <si>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</si>
  <si>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</si>
  <si>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</si>
  <si>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</si>
  <si>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</si>
  <si>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</si>
  <si>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</si>
  <si>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</si>
  <si>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</si>
  <si>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</si>
  <si>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</si>
  <si>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</si>
  <si>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</si>
  <si>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</si>
  <si>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</si>
  <si>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</si>
  <si>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</si>
  <si>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</si>
  <si>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</si>
  <si>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</si>
  <si>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</si>
  <si>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</si>
  <si>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</si>
  <si>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</si>
  <si>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</si>
  <si>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</si>
  <si>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</si>
  <si>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</si>
  <si>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</si>
  <si>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</si>
  <si>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</si>
  <si>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</si>
  <si>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</si>
  <si>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</si>
  <si>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</si>
  <si>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</si>
  <si>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</si>
  <si>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</si>
  <si>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</si>
  <si>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</si>
  <si>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</si>
  <si>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</si>
  <si>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</si>
  <si>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</si>
  <si>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</si>
  <si>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</si>
  <si>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</si>
  <si>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</si>
  <si>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</si>
  <si>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</si>
  <si>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</si>
  <si>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</si>
  <si>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</si>
  <si>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</si>
  <si>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</si>
  <si>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</si>
  <si>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</si>
  <si>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</si>
  <si>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</si>
  <si>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</si>
  <si>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</si>
  <si>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</si>
  <si>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</si>
  <si>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</si>
  <si>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</si>
  <si>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</si>
  <si>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</si>
  <si>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</si>
  <si>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</si>
  <si>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</si>
  <si>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</si>
  <si>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</si>
  <si>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</si>
  <si>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</si>
  <si>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</si>
  <si>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</si>
  <si>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</si>
  <si>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</si>
  <si>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</si>
  <si>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</si>
  <si>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</si>
  <si>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</si>
  <si>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</si>
  <si>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</si>
  <si>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</si>
  <si>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</si>
  <si>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</si>
  <si>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</si>
  <si>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</si>
  <si>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</si>
  <si>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</si>
  <si>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</si>
  <si>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</si>
  <si>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</si>
  <si>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</si>
  <si>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</si>
  <si>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</si>
  <si>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</si>
  <si>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</si>
  <si>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</si>
  <si>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</si>
  <si>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</si>
  <si>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</si>
  <si>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</si>
  <si>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</si>
  <si>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</si>
  <si>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</si>
  <si>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</si>
  <si>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</si>
  <si>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</si>
  <si>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</si>
  <si>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</si>
  <si>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</si>
  <si>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</si>
  <si>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</si>
  <si>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</si>
  <si>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</si>
  <si>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</si>
  <si>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</si>
  <si>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</si>
  <si>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</si>
  <si>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</si>
  <si>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</si>
  <si>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</si>
  <si>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</si>
  <si>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</si>
  <si>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</si>
  <si>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</si>
  <si>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</si>
  <si>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</si>
  <si>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</si>
  <si>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</si>
  <si>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</si>
  <si>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</si>
  <si>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</si>
  <si>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</si>
  <si>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</si>
  <si>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</si>
  <si>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</si>
  <si>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</si>
  <si>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</si>
  <si>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</si>
  <si>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</si>
  <si>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</si>
  <si>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</si>
  <si>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</si>
  <si>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</si>
  <si>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</si>
  <si>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</si>
  <si>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</si>
  <si>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</si>
  <si>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</si>
  <si>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</si>
  <si>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</si>
  <si>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</si>
  <si>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</si>
  <si>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</si>
  <si>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</si>
  <si>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</si>
  <si>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</si>
  <si>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</si>
  <si>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</si>
  <si>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</si>
  <si>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</si>
  <si>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</si>
  <si>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</si>
  <si>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</si>
  <si>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</si>
  <si>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</si>
  <si>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</si>
  <si>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</si>
  <si>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</si>
  <si>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</si>
  <si>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</si>
  <si>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</si>
  <si>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</si>
  <si>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</si>
  <si>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</si>
  <si>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</si>
  <si>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</si>
  <si>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</si>
  <si>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</si>
  <si>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</si>
  <si>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</si>
  <si>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</si>
  <si>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</si>
  <si>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</si>
  <si>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</si>
  <si>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</si>
  <si>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</si>
  <si>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</si>
  <si>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</si>
  <si>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</si>
  <si>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</si>
  <si>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</si>
  <si>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</si>
  <si>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</si>
  <si>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</si>
  <si>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</si>
  <si>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</si>
  <si>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</si>
  <si>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</si>
  <si>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</si>
  <si>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</si>
  <si>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</si>
  <si>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</si>
  <si>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</si>
  <si>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</si>
  <si>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</si>
  <si>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</si>
  <si>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</si>
  <si>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</si>
  <si>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</si>
  <si>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</si>
  <si>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</si>
  <si>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</si>
  <si>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</si>
  <si>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</si>
  <si>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</si>
  <si>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</si>
  <si>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</si>
  <si>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</si>
  <si>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</si>
  <si>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</si>
  <si>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</si>
  <si>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</si>
  <si>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</si>
  <si>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</si>
  <si>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</si>
  <si>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</si>
  <si>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</si>
  <si>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</si>
  <si>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</si>
  <si>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</si>
  <si>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</si>
  <si>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</si>
  <si>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</si>
  <si>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</si>
  <si>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</si>
  <si>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</si>
  <si>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</si>
  <si>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</si>
  <si>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</si>
  <si>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</si>
  <si>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</si>
  <si>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</si>
  <si>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</si>
  <si>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</si>
  <si>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</si>
  <si>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</si>
  <si>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</si>
  <si>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</si>
  <si>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</si>
  <si>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</si>
  <si>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</si>
  <si>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</si>
  <si>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</si>
  <si>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</si>
  <si>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</si>
  <si>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</si>
  <si>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</si>
  <si>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</si>
  <si>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</si>
  <si>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</si>
  <si>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</si>
  <si>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</si>
  <si>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</si>
  <si>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</si>
  <si>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</si>
  <si>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</si>
  <si>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</si>
  <si>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</si>
  <si>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</si>
  <si>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</si>
  <si>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</si>
  <si>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</si>
  <si>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</si>
  <si>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</si>
  <si>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</si>
  <si>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</si>
  <si>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</si>
  <si>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</si>
  <si>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</si>
  <si>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</si>
  <si>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</si>
  <si>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</si>
  <si>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</si>
  <si>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</si>
  <si>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</si>
  <si>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</si>
  <si>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</si>
  <si>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</si>
  <si>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</si>
  <si>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</si>
  <si>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</si>
  <si>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</si>
  <si>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</si>
  <si>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</si>
  <si>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</si>
  <si>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</si>
  <si>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</si>
  <si>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</si>
  <si>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</si>
  <si>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</si>
  <si>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</si>
  <si>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</si>
  <si>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</si>
  <si>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</si>
  <si>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</si>
  <si>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</si>
  <si>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</si>
  <si>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</si>
  <si>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</si>
  <si>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</si>
  <si>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</si>
  <si>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</si>
  <si>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</si>
  <si>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</si>
  <si>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</si>
  <si>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</si>
  <si>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</si>
  <si>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</si>
  <si>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</si>
  <si>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</si>
  <si>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</si>
  <si>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</si>
  <si>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</si>
  <si>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</si>
  <si>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</si>
  <si>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</si>
  <si>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</si>
  <si>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</si>
  <si>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</si>
  <si>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</si>
  <si>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</si>
  <si>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</si>
  <si>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</si>
  <si>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</si>
  <si>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</si>
  <si>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</si>
  <si>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</si>
  <si>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</si>
  <si>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</si>
  <si>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</si>
  <si>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</si>
  <si>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</si>
  <si>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</si>
  <si>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</si>
  <si>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</si>
  <si>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</si>
  <si>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</si>
  <si>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</si>
  <si>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</si>
  <si>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</si>
  <si>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</si>
  <si>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</si>
  <si>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</si>
  <si>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</si>
  <si>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</si>
  <si>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</si>
  <si>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</si>
  <si>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</si>
  <si>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</si>
  <si>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</si>
  <si>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</si>
  <si>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</si>
  <si>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</si>
  <si>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</si>
  <si>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</si>
  <si>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</si>
  <si>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</si>
  <si>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</si>
  <si>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</si>
  <si>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</si>
  <si>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</si>
  <si>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</si>
  <si>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</si>
  <si>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</si>
  <si>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</si>
  <si>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</si>
  <si>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</si>
  <si>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</si>
  <si>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</si>
  <si>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</si>
  <si>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</si>
  <si>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</si>
  <si>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</si>
  <si>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</si>
  <si>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</si>
  <si>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</si>
  <si>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</si>
  <si>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</si>
  <si>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</si>
  <si>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</si>
  <si>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</si>
  <si>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</si>
  <si>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</si>
  <si>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</si>
  <si>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</si>
  <si>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</si>
  <si>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</si>
  <si>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</si>
  <si>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</si>
  <si>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</si>
  <si>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</si>
  <si>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</si>
  <si>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</si>
  <si>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</si>
  <si>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</si>
  <si>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</si>
  <si>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</si>
  <si>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</si>
  <si>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</si>
  <si>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</si>
  <si>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</si>
  <si>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</si>
  <si>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</si>
  <si>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</si>
  <si>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</si>
  <si>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</si>
  <si>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</si>
  <si>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</si>
  <si>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</si>
  <si>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</si>
  <si>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</si>
  <si>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</si>
  <si>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</si>
  <si>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</si>
  <si>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</si>
  <si>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</si>
  <si>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</si>
  <si>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</si>
  <si>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</si>
  <si>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</si>
  <si>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</si>
  <si>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</si>
  <si>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</si>
  <si>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</si>
  <si>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</si>
  <si>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</si>
  <si>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</si>
  <si>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</si>
  <si>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</si>
  <si>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</si>
  <si>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</si>
  <si>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</si>
  <si>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</si>
  <si>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</si>
  <si>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</si>
  <si>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</si>
  <si>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</si>
  <si>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</si>
  <si>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</si>
  <si>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</si>
  <si>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</si>
  <si>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</si>
  <si>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</si>
  <si>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</si>
  <si>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</si>
  <si>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</si>
  <si>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</si>
  <si>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</si>
  <si>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</si>
  <si>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</si>
  <si>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</si>
  <si>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</si>
  <si>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</si>
  <si>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</si>
  <si>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</si>
  <si>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</si>
  <si>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</si>
  <si>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</si>
  <si>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</si>
  <si>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</si>
  <si>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</si>
  <si>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</si>
  <si>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</si>
  <si>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</si>
  <si>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</si>
  <si>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</si>
  <si>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</si>
  <si>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</si>
  <si>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</si>
  <si>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</si>
  <si>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</si>
  <si>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</si>
  <si>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</si>
  <si>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</si>
  <si>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</si>
  <si>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</si>
  <si>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</si>
  <si>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</si>
  <si>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</si>
  <si>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</si>
  <si>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</si>
  <si>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</si>
  <si>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</si>
  <si>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</si>
  <si>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</si>
  <si>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</si>
  <si>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</si>
  <si>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</si>
  <si>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</si>
  <si>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</si>
  <si>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</si>
  <si>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</si>
  <si>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</si>
  <si>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</si>
  <si>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</si>
  <si>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</si>
  <si>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</si>
  <si>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</si>
  <si>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</si>
  <si>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</si>
  <si>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</si>
  <si>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</si>
  <si>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</si>
  <si>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</si>
  <si>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</si>
  <si>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</si>
  <si>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</si>
  <si>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</si>
  <si>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</si>
  <si>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</si>
  <si>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</si>
  <si>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</si>
  <si>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</si>
  <si>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</si>
  <si>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</si>
  <si>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</si>
  <si>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</si>
  <si>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</si>
  <si>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</si>
  <si>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</si>
  <si>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</si>
  <si>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</si>
  <si>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</si>
  <si>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</si>
  <si>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</si>
  <si>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</si>
  <si>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</si>
  <si>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</si>
  <si>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</si>
  <si>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</si>
  <si>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</si>
  <si>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</si>
  <si>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</si>
  <si>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</si>
  <si>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</si>
  <si>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</si>
  <si>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</si>
  <si>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</si>
  <si>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</si>
  <si>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</si>
  <si>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</si>
  <si>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</si>
  <si>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</si>
  <si>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</si>
  <si>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</si>
  <si>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</si>
  <si>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</si>
  <si>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</si>
  <si>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</si>
  <si>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</si>
  <si>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</si>
  <si>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</si>
  <si>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</si>
  <si>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</si>
  <si>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</si>
  <si>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</si>
  <si>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</si>
  <si>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</si>
  <si>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</si>
  <si>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</si>
  <si>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</si>
  <si>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</si>
  <si>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</si>
  <si>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</si>
  <si>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</si>
  <si>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</si>
  <si>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</si>
  <si>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</si>
  <si>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</si>
  <si>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</si>
  <si>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</si>
  <si>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</si>
  <si>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</si>
  <si>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</si>
  <si>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</si>
  <si>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</si>
  <si>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</si>
  <si>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</si>
  <si>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</si>
  <si>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</si>
  <si>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</si>
  <si>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</si>
  <si>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</si>
  <si>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</si>
  <si>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</si>
  <si>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</si>
  <si>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</si>
  <si>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</si>
  <si>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</si>
  <si>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</si>
  <si>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</si>
  <si>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</si>
  <si>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</si>
  <si>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</si>
  <si>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</si>
  <si>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</si>
  <si>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</si>
  <si>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</si>
  <si>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</si>
  <si>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</si>
  <si>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</si>
  <si>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</si>
  <si>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</si>
  <si>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</si>
  <si>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</si>
  <si>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</si>
  <si>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</si>
  <si>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</si>
  <si>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</si>
  <si>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</si>
  <si>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</si>
  <si>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</si>
  <si>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</si>
  <si>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</si>
  <si>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</si>
  <si>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</si>
  <si>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</si>
  <si>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</si>
  <si>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</si>
  <si>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</si>
  <si>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</si>
  <si>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</si>
  <si>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</si>
  <si>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</si>
  <si>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</si>
  <si>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</si>
  <si>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</si>
  <si>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</si>
  <si>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</si>
  <si>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</si>
  <si>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</si>
  <si>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</si>
  <si>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</si>
  <si>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</si>
  <si>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</si>
  <si>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</si>
  <si>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</si>
  <si>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</si>
  <si>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</si>
  <si>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</si>
  <si>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</si>
  <si>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</si>
  <si>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</si>
  <si>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</si>
  <si>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</si>
  <si>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</si>
  <si>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</si>
  <si>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</si>
  <si>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</si>
  <si>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</si>
  <si>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</si>
  <si>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</si>
  <si>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</si>
  <si>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</si>
  <si>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</si>
  <si>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</si>
  <si>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</si>
  <si>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</si>
  <si>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</si>
  <si>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</si>
  <si>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</si>
  <si>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</si>
  <si>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</si>
  <si>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</si>
  <si>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</si>
  <si>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</si>
  <si>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</si>
  <si>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</si>
  <si>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</si>
  <si>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</si>
  <si>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</si>
  <si>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</si>
  <si>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</si>
  <si>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</si>
  <si>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</si>
  <si>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</si>
  <si>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</si>
  <si>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</si>
  <si>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</si>
  <si>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</si>
  <si>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</si>
  <si>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</si>
  <si>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</si>
  <si>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</si>
  <si>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</si>
  <si>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</si>
  <si>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</si>
  <si>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</si>
  <si>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</si>
  <si>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</si>
  <si>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</si>
  <si>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</si>
  <si>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</si>
  <si>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</si>
  <si>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</si>
  <si>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</si>
  <si>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</si>
  <si>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</si>
  <si>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</si>
  <si>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</si>
  <si>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</si>
  <si>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</si>
  <si>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</si>
  <si>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</si>
  <si>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</si>
  <si>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</si>
  <si>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</si>
  <si>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</si>
  <si>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</si>
  <si>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</si>
  <si>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</si>
  <si>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</si>
  <si>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</si>
  <si>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</si>
  <si>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</si>
  <si>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</si>
  <si>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</si>
  <si>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</si>
  <si>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</si>
  <si>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</si>
  <si>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</si>
  <si>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</si>
  <si>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</si>
  <si>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</si>
  <si>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</si>
  <si>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</si>
  <si>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</si>
  <si>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</si>
  <si>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</si>
  <si>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</si>
  <si>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</si>
  <si>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</si>
  <si>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</si>
  <si>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</si>
  <si>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</si>
  <si>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</si>
  <si>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</si>
  <si>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</si>
  <si>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</si>
  <si>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</si>
  <si>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</si>
  <si>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</si>
  <si>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</si>
  <si>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</si>
  <si>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</si>
  <si>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</si>
  <si>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</si>
  <si>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</si>
  <si>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</si>
  <si>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</si>
  <si>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</si>
  <si>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</si>
  <si>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</si>
  <si>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</si>
  <si>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</si>
  <si>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</si>
  <si>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</si>
  <si>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</si>
  <si>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</si>
  <si>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</si>
  <si>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</si>
  <si>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</si>
  <si>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</si>
  <si>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</si>
  <si>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</si>
  <si>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</si>
  <si>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</si>
  <si>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</si>
  <si>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</si>
  <si>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</si>
  <si>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</si>
  <si>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</si>
  <si>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</si>
  <si>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</si>
  <si>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</si>
  <si>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</si>
  <si>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</si>
  <si>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</si>
  <si>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</si>
  <si>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</si>
  <si>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</si>
  <si>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</si>
  <si>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</si>
  <si>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</si>
  <si>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</si>
  <si>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</si>
  <si>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</si>
  <si>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</si>
  <si>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</si>
  <si>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</si>
  <si>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</si>
  <si>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</si>
  <si>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</si>
  <si>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</si>
  <si>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</si>
  <si>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</si>
  <si>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</si>
  <si>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</si>
  <si>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</si>
  <si>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</si>
  <si>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</si>
  <si>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</si>
  <si>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</si>
  <si>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</si>
  <si>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</si>
  <si>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</si>
  <si>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</si>
  <si>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</si>
  <si>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</si>
  <si>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</si>
  <si>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</si>
  <si>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</si>
  <si>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</si>
  <si>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</si>
  <si>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</si>
  <si>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</si>
  <si>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</si>
  <si>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</si>
  <si>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</si>
  <si>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</si>
  <si>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</si>
  <si>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</si>
  <si>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</si>
  <si>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</si>
  <si>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</si>
  <si>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</si>
  <si>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</si>
  <si>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</si>
  <si>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</si>
  <si>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</si>
  <si>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</si>
  <si>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</si>
  <si>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</si>
  <si>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</si>
  <si>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</si>
  <si>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</si>
  <si>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</si>
  <si>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</si>
  <si>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</si>
  <si>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</si>
  <si>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</si>
  <si>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</si>
  <si>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</si>
  <si>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</si>
  <si>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</si>
  <si>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</si>
  <si>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</si>
  <si>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</si>
  <si>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</si>
  <si>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</si>
  <si>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</si>
  <si>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</si>
  <si>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</si>
  <si>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</si>
  <si>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</si>
  <si>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</si>
  <si>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</si>
  <si>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</si>
  <si>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</si>
  <si>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</si>
  <si>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</si>
  <si>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</si>
  <si>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</si>
  <si>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</si>
  <si>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</si>
  <si>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</si>
  <si>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</si>
  <si>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</si>
  <si>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</si>
  <si>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</si>
  <si>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</si>
  <si>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</si>
  <si>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</si>
  <si>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</si>
  <si>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</si>
  <si>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</si>
  <si>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</si>
  <si>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</si>
  <si>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</si>
  <si>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</si>
  <si>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</si>
  <si>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</si>
  <si>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</si>
  <si>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</si>
  <si>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</si>
  <si>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</si>
  <si>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</si>
  <si>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</si>
  <si>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</si>
  <si>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</si>
  <si>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</si>
  <si>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</si>
  <si>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</si>
  <si>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</si>
  <si>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</si>
  <si>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</si>
  <si>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</si>
  <si>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</si>
  <si>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</si>
  <si>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</si>
  <si>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</si>
  <si>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</si>
  <si>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</si>
  <si>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</si>
  <si>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</si>
  <si>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</si>
  <si>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</si>
  <si>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</si>
  <si>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</si>
  <si>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</si>
  <si>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</si>
  <si>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</si>
  <si>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</si>
  <si>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</si>
  <si>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</si>
  <si>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</si>
  <si>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</si>
  <si>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</si>
  <si>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</si>
  <si>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</si>
  <si>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</si>
  <si>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</si>
  <si>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</si>
  <si>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</si>
  <si>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</si>
  <si>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</si>
  <si>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</si>
  <si>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</si>
  <si>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</si>
  <si>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</si>
  <si>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</si>
  <si>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</si>
  <si>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</si>
  <si>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</si>
  <si>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</si>
  <si>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</si>
  <si>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</si>
  <si>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</si>
  <si>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</si>
  <si>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</si>
  <si>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</si>
  <si>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</si>
  <si>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</si>
  <si>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</si>
  <si>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</si>
  <si>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</si>
  <si>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</si>
  <si>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</si>
  <si>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</si>
  <si>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</si>
  <si>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</si>
  <si>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</si>
  <si>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</si>
  <si>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</si>
  <si>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</si>
  <si>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</si>
  <si>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</si>
  <si>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</si>
  <si>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</si>
  <si>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</si>
  <si>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</si>
  <si>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</si>
  <si>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</si>
  <si>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</si>
  <si>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</si>
  <si>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</si>
  <si>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</si>
  <si>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</si>
  <si>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</si>
  <si>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</si>
  <si>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</si>
  <si>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</si>
  <si>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</si>
  <si>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</si>
  <si>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</si>
  <si>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</si>
  <si>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</si>
  <si>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</si>
  <si>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</si>
  <si>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</si>
  <si>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</si>
  <si>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</si>
  <si>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</si>
  <si>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</si>
  <si>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</si>
  <si>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</si>
  <si>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</si>
  <si>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</si>
  <si>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</si>
  <si>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</si>
  <si>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</si>
  <si>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</si>
  <si>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</si>
  <si>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</si>
  <si>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</si>
  <si>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</si>
  <si>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</si>
  <si>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</si>
  <si>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</si>
  <si>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</si>
  <si>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</si>
  <si>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</si>
  <si>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</si>
  <si>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</si>
  <si>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</si>
  <si>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</si>
  <si>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</si>
  <si>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</si>
  <si>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</si>
  <si>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</si>
  <si>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</si>
  <si>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</si>
  <si>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</si>
  <si>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</si>
  <si>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</si>
  <si>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</si>
  <si>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</si>
  <si>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</si>
  <si>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</si>
  <si>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</si>
  <si>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</si>
  <si>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</si>
  <si>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</si>
  <si>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</si>
  <si>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</si>
  <si>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</si>
  <si>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</si>
  <si>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</si>
  <si>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</si>
  <si>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</si>
  <si>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</si>
  <si>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</si>
  <si>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</si>
  <si>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</si>
  <si>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</si>
  <si>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</si>
  <si>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</si>
  <si>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</si>
  <si>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</si>
  <si>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</si>
  <si>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</si>
  <si>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</si>
  <si>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</si>
  <si>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</si>
  <si>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</si>
  <si>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</si>
  <si>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</si>
  <si>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</si>
  <si>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</si>
  <si>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</si>
  <si>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</si>
  <si>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</si>
  <si>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</si>
  <si>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</si>
  <si>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</si>
  <si>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</si>
  <si>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</si>
  <si>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</si>
  <si>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</si>
  <si>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</si>
  <si>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</si>
  <si>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</si>
  <si>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</si>
  <si>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</si>
  <si>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</si>
  <si>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</si>
  <si>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</si>
  <si>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</si>
  <si>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</si>
  <si>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</si>
  <si>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</si>
  <si>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</si>
  <si>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</si>
  <si>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</si>
  <si>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</si>
  <si>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</si>
  <si>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</si>
  <si>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</si>
  <si>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</si>
  <si>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</si>
  <si>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</si>
  <si>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</si>
  <si>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</si>
  <si>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</si>
  <si>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</si>
  <si>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</si>
  <si>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</si>
  <si>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</si>
  <si>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</si>
  <si>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</si>
  <si>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</si>
  <si>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</si>
  <si>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</si>
  <si>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</si>
  <si>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</si>
  <si>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</si>
  <si>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</si>
  <si>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</si>
  <si>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</si>
  <si>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</si>
  <si>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</si>
  <si>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</si>
  <si>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</si>
  <si>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</si>
  <si>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</si>
  <si>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</si>
  <si>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</si>
  <si>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</si>
  <si>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</si>
  <si>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</si>
  <si>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</si>
  <si>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</si>
  <si>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</si>
  <si>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</si>
  <si>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</si>
  <si>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</si>
  <si>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</si>
  <si>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</si>
  <si>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</si>
  <si>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</si>
  <si>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</si>
  <si>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</si>
  <si>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</si>
  <si>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</si>
  <si>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</si>
  <si>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</si>
  <si>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</si>
  <si>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</si>
  <si>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</si>
  <si>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</si>
  <si>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</si>
  <si>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</si>
  <si>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</si>
  <si>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</si>
  <si>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</si>
  <si>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</si>
  <si>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</si>
  <si>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</si>
  <si>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</si>
  <si>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</si>
  <si>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</si>
  <si>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</si>
  <si>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</si>
  <si>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</si>
  <si>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</si>
  <si>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</si>
  <si>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</si>
  <si>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</si>
  <si>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</si>
  <si>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</si>
  <si>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</si>
  <si>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</si>
  <si>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</si>
  <si>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</si>
  <si>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</si>
  <si>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</si>
  <si>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</si>
  <si>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</si>
  <si>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</si>
  <si>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</si>
  <si>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</si>
  <si>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</si>
  <si>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</si>
  <si>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</si>
  <si>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</si>
  <si>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</si>
  <si>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</si>
  <si>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</si>
  <si>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</si>
  <si>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</si>
  <si>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</si>
  <si>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</si>
  <si>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</si>
  <si>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</si>
  <si>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</si>
  <si>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</si>
  <si>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</si>
  <si>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</si>
  <si>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</si>
  <si>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</si>
  <si>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</si>
  <si>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</si>
  <si>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</si>
  <si>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</si>
  <si>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</si>
  <si>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</si>
  <si>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</si>
  <si>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</si>
  <si>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</si>
  <si>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</si>
  <si>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</si>
  <si>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</si>
  <si>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</si>
  <si>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</si>
  <si>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</si>
  <si>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</si>
  <si>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</si>
  <si>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</si>
  <si>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</si>
  <si>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</si>
  <si>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</si>
  <si>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</si>
  <si>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</si>
  <si>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</si>
  <si>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</si>
  <si>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</si>
  <si>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</si>
  <si>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</si>
  <si>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</si>
  <si>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</si>
  <si>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</si>
  <si>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</si>
  <si>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</si>
  <si>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</si>
  <si>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</si>
  <si>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</si>
  <si>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</si>
  <si>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</si>
  <si>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</si>
  <si>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</si>
  <si>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</si>
  <si>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</si>
  <si>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</si>
  <si>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</si>
  <si>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</si>
  <si>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</si>
  <si>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</si>
  <si>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</si>
  <si>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</si>
  <si>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</si>
  <si>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</si>
  <si>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</si>
  <si>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</si>
  <si>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</si>
  <si>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</si>
  <si>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</si>
  <si>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</si>
  <si>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</si>
  <si>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</si>
  <si>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</si>
  <si>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</si>
  <si>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</si>
  <si>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</si>
  <si>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</si>
  <si>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</si>
  <si>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</si>
  <si>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</si>
  <si>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</si>
  <si>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</si>
  <si>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</si>
  <si>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</si>
  <si>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</si>
  <si>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</si>
  <si>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</si>
  <si>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</si>
  <si>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</si>
  <si>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</si>
  <si>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</si>
  <si>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</si>
  <si>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</si>
  <si>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</si>
  <si>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</si>
  <si>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</si>
  <si>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</si>
  <si>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</si>
  <si>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</si>
  <si>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</si>
  <si>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</si>
  <si>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</si>
  <si>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</si>
  <si>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</si>
  <si>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</si>
  <si>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</si>
  <si>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</si>
  <si>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</si>
  <si>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</si>
  <si>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</si>
  <si>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</si>
  <si>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</si>
  <si>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</si>
  <si>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</si>
  <si>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</si>
  <si>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</si>
  <si>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</si>
  <si>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</si>
  <si>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</si>
  <si>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</si>
  <si>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</si>
  <si>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</si>
  <si>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</si>
  <si>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</si>
  <si>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</si>
  <si>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</si>
  <si>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</si>
  <si>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</si>
  <si>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</si>
  <si>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</si>
  <si>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</si>
  <si>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</si>
  <si>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</si>
  <si>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</si>
  <si>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</si>
  <si>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</si>
  <si>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</si>
  <si>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</si>
  <si>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</si>
  <si>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</si>
  <si>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</si>
  <si>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</si>
  <si>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</si>
  <si>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</si>
  <si>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</si>
  <si>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</si>
  <si>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</si>
  <si>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</si>
  <si>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</si>
  <si>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</si>
  <si>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</si>
  <si>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</si>
  <si>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</si>
  <si>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</si>
  <si>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</si>
  <si>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</si>
  <si>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</si>
  <si>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</si>
  <si>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</si>
  <si>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</si>
  <si>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</si>
  <si>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</si>
  <si>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</si>
  <si>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</si>
  <si>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</si>
  <si>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</si>
  <si>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</si>
  <si>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</si>
  <si>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</si>
  <si>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</si>
  <si>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</si>
  <si>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</si>
  <si>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</si>
  <si>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</si>
  <si>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</si>
  <si>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</si>
  <si>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</si>
  <si>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</si>
  <si>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</si>
  <si>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</si>
  <si>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</si>
  <si>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</si>
  <si>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</si>
  <si>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</si>
  <si>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</si>
  <si>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</si>
  <si>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</si>
  <si>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</si>
  <si>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</si>
  <si>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</si>
  <si>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</si>
  <si>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</si>
  <si>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</si>
  <si>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</si>
  <si>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</si>
  <si>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</si>
  <si>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</si>
  <si>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</si>
  <si>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</si>
  <si>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</si>
  <si>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</si>
  <si>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</si>
  <si>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</si>
  <si>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</si>
  <si>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</si>
  <si>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</si>
  <si>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</si>
  <si>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</si>
  <si>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</si>
  <si>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</si>
  <si>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</si>
  <si>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</si>
  <si>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</si>
  <si>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</si>
  <si>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</si>
  <si>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</si>
  <si>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</si>
  <si>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</si>
  <si>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</si>
  <si>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</si>
  <si>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</si>
  <si>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</si>
  <si>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</si>
  <si>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</si>
  <si>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</si>
  <si>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</si>
  <si>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</si>
  <si>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</si>
  <si>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</si>
  <si>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</si>
  <si>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</si>
  <si>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</si>
  <si>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</si>
  <si>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</si>
  <si>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</si>
  <si>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</si>
  <si>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</si>
  <si>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</si>
  <si>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</si>
  <si>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</si>
  <si>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</si>
  <si>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</si>
  <si>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</si>
  <si>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</si>
  <si>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</si>
  <si>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</si>
  <si>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</si>
  <si>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</si>
  <si>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</si>
  <si>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</si>
  <si>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</si>
  <si>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</si>
  <si>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</si>
  <si>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</si>
  <si>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</si>
  <si>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</si>
  <si>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</si>
  <si>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</si>
  <si>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</si>
  <si>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</si>
  <si>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</si>
  <si>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</si>
  <si>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</si>
  <si>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</si>
  <si>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</si>
  <si>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</si>
  <si>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</si>
  <si>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</si>
  <si>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</si>
  <si>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</si>
  <si>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</si>
  <si>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</si>
  <si>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</si>
  <si>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</si>
  <si>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</si>
  <si>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</si>
  <si>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</si>
  <si>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</si>
  <si>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</si>
  <si>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</si>
  <si>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</si>
  <si>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</si>
  <si>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</si>
  <si>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</si>
  <si>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</si>
  <si>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</si>
  <si>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</si>
  <si>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</si>
  <si>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</si>
  <si>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</si>
  <si>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</si>
  <si>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</si>
  <si>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</si>
  <si>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</si>
  <si>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</si>
  <si>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</si>
  <si>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</si>
  <si>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</si>
  <si>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</si>
  <si>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</si>
  <si>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</si>
  <si>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</si>
  <si>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</si>
  <si>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</si>
  <si>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</si>
  <si>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</si>
  <si>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</si>
  <si>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</si>
  <si>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</si>
  <si>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</si>
  <si>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</si>
  <si>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</si>
  <si>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</si>
  <si>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</si>
  <si>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</si>
  <si>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</si>
  <si>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</si>
  <si>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</si>
  <si>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</si>
  <si>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</si>
  <si>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</si>
  <si>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</si>
  <si>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</si>
  <si>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</si>
  <si>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</si>
  <si>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</si>
  <si>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</si>
  <si>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</si>
  <si>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</si>
  <si>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</si>
  <si>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</si>
  <si>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</si>
  <si>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</si>
  <si>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</si>
  <si>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</si>
  <si>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</si>
  <si>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</si>
  <si>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</si>
  <si>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</si>
  <si>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</si>
  <si>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</si>
  <si>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</si>
  <si>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</si>
  <si>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</si>
  <si>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</si>
  <si>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</si>
  <si>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</si>
  <si>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</si>
  <si>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</si>
  <si>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</si>
  <si>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</si>
  <si>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</si>
  <si>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</si>
  <si>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</si>
  <si>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</si>
  <si>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</si>
  <si>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</si>
  <si>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</si>
  <si>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</si>
  <si>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</si>
  <si>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</si>
  <si>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</si>
  <si>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</si>
  <si>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</si>
  <si>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</si>
  <si>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</si>
  <si>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</si>
  <si>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</si>
  <si>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</si>
  <si>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</si>
  <si>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</si>
  <si>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</si>
  <si>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</si>
  <si>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</si>
  <si>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</si>
  <si>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</si>
  <si>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</si>
  <si>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</si>
  <si>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</si>
  <si>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</si>
  <si>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</si>
  <si>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</si>
  <si>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</si>
  <si>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</si>
  <si>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</si>
  <si>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</si>
  <si>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</si>
  <si>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</si>
  <si>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</si>
  <si>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</si>
  <si>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</si>
  <si>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</si>
  <si>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</si>
  <si>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</si>
  <si>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</si>
  <si>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</si>
  <si>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</si>
  <si>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</si>
  <si>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</si>
  <si>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</si>
  <si>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</si>
  <si>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</si>
  <si>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</si>
  <si>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</si>
  <si>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</si>
  <si>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</si>
  <si>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</si>
  <si>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</si>
  <si>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</si>
  <si>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</si>
  <si>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</si>
  <si>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</si>
  <si>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</si>
  <si>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</si>
  <si>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</si>
  <si>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</si>
  <si>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</si>
  <si>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</si>
  <si>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</si>
  <si>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</si>
  <si>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</si>
  <si>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</si>
  <si>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</si>
  <si>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</si>
  <si>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</si>
  <si>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</si>
  <si>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</si>
  <si>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</si>
  <si>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</si>
  <si>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</si>
  <si>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</si>
  <si>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</si>
  <si>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</si>
  <si>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</si>
  <si>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</si>
  <si>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</si>
  <si>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</si>
  <si>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</si>
  <si>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</si>
  <si>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</si>
  <si>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</si>
  <si>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</si>
  <si>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</si>
  <si>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</si>
  <si>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</si>
  <si>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</si>
  <si>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</si>
  <si>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</si>
  <si>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</si>
  <si>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</si>
  <si>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</si>
  <si>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</si>
  <si>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</si>
  <si>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</si>
  <si>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</si>
  <si>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</si>
  <si>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</si>
  <si>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</si>
  <si>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</si>
  <si>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</si>
  <si>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</si>
  <si>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</si>
  <si>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</si>
  <si>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</si>
  <si>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</si>
  <si>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</si>
  <si>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</si>
  <si>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</si>
  <si>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</si>
  <si>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</si>
  <si>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</si>
  <si>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</si>
  <si>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</si>
  <si>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</si>
  <si>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</si>
  <si>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</si>
  <si>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</si>
  <si>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</si>
  <si>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</si>
  <si>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</si>
  <si>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</si>
  <si>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</si>
  <si>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</si>
  <si>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</si>
  <si>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</si>
  <si>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</si>
  <si>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</si>
  <si>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</si>
  <si>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</si>
  <si>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</si>
  <si>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</si>
  <si>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</si>
  <si>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</si>
  <si>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</si>
  <si>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</si>
  <si>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</si>
  <si>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</si>
  <si>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</si>
  <si>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</si>
  <si>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</si>
  <si>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</si>
  <si>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</si>
  <si>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</si>
  <si>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</si>
  <si>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</si>
  <si>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</si>
  <si>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</si>
  <si>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</si>
  <si>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</si>
  <si>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</si>
  <si>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</si>
  <si>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</si>
  <si>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</si>
  <si>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</si>
  <si>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</si>
  <si>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</si>
  <si>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</si>
  <si>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</si>
  <si>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</si>
  <si>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</si>
  <si>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</si>
  <si>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</si>
  <si>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</si>
  <si>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</si>
  <si>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</si>
  <si>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</si>
  <si>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</si>
  <si>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</si>
  <si>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</si>
  <si>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</si>
  <si>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</si>
  <si>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</si>
  <si>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</si>
  <si>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</si>
  <si>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</si>
  <si>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</si>
  <si>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</si>
  <si>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</si>
  <si>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</si>
  <si>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</si>
  <si>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</si>
  <si>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</si>
  <si>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</si>
  <si>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</si>
  <si>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</si>
  <si>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</si>
  <si>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</si>
  <si>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</si>
  <si>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</si>
  <si>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</si>
  <si>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</si>
  <si>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</si>
  <si>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</si>
  <si>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</si>
  <si>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</si>
  <si>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</si>
  <si>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</si>
  <si>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</si>
  <si>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</si>
  <si>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</si>
  <si>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</si>
  <si>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</si>
  <si>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</si>
  <si>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</si>
  <si>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</si>
  <si>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</si>
  <si>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</si>
  <si>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</si>
  <si>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</si>
  <si>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</si>
  <si>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</si>
  <si>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</si>
  <si>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</si>
  <si>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</si>
  <si>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</si>
  <si>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</si>
  <si>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</si>
  <si>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</si>
  <si>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</si>
  <si>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</si>
  <si>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</si>
  <si>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</si>
  <si>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</si>
  <si>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</si>
  <si>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</si>
  <si>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</si>
  <si>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</si>
  <si>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</si>
  <si>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</si>
  <si>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</si>
  <si>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</si>
  <si>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</si>
  <si>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</si>
  <si>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</si>
  <si>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</si>
  <si>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</si>
  <si>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</si>
  <si>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</si>
  <si>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</si>
  <si>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</si>
  <si>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</si>
  <si>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</si>
  <si>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</si>
  <si>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</si>
  <si>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</si>
  <si>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</si>
  <si>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</si>
  <si>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</si>
  <si>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</si>
  <si>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</si>
  <si>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</si>
  <si>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</si>
  <si>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</si>
  <si>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</si>
  <si>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</si>
  <si>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</si>
  <si>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</si>
  <si>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</si>
  <si>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</si>
  <si>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</si>
  <si>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</si>
  <si>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</si>
  <si>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</si>
  <si>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</si>
  <si>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</si>
  <si>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</si>
  <si>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</si>
  <si>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</si>
  <si>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</si>
  <si>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</si>
  <si>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</si>
  <si>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</si>
  <si>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</si>
  <si>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</si>
  <si>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</si>
  <si>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</si>
  <si>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</si>
  <si>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</si>
  <si>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</si>
  <si>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</si>
  <si>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</si>
  <si>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</si>
  <si>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</si>
  <si>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</si>
  <si>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</si>
  <si>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</si>
  <si>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</si>
  <si>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</si>
  <si>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</si>
  <si>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</si>
  <si>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</si>
  <si>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</si>
  <si>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</si>
  <si>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</si>
  <si>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</si>
  <si>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</si>
  <si>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</si>
  <si>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</si>
  <si>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</si>
  <si>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</si>
  <si>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</si>
  <si>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</si>
  <si>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</si>
  <si>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</si>
  <si>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</si>
  <si>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</si>
  <si>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</si>
  <si>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</si>
  <si>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</si>
  <si>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</si>
  <si>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</si>
  <si>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</si>
  <si>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</si>
  <si>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</si>
  <si>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</si>
  <si>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</si>
  <si>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</si>
  <si>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</si>
  <si>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</si>
  <si>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</si>
  <si>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</si>
  <si>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</si>
  <si>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</si>
  <si>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</si>
  <si>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</si>
  <si>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</si>
  <si>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</si>
  <si>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</si>
  <si>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</si>
  <si>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</si>
  <si>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</si>
  <si>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</si>
  <si>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</si>
  <si>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</si>
  <si>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</si>
  <si>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</si>
  <si>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</si>
  <si>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</si>
  <si>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</si>
  <si>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</si>
  <si>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</si>
  <si>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</si>
  <si>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</si>
  <si>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</si>
  <si>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</si>
  <si>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</si>
  <si>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</si>
  <si>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</si>
  <si>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</si>
  <si>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</si>
  <si>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</si>
  <si>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</si>
  <si>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</si>
  <si>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</si>
  <si>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</si>
  <si>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</si>
  <si>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</si>
  <si>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</si>
  <si>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</si>
  <si>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</si>
  <si>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</si>
  <si>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</si>
  <si>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</si>
  <si>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</si>
  <si>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</si>
  <si>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</si>
  <si>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</si>
  <si>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</si>
  <si>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</si>
  <si>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</si>
  <si>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</si>
  <si>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</si>
  <si>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</si>
  <si>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</si>
  <si>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</si>
  <si>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</si>
  <si>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</si>
  <si>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</si>
  <si>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</si>
  <si>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</si>
  <si>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</si>
  <si>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</si>
  <si>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</si>
  <si>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</si>
  <si>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</si>
  <si>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</si>
  <si>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</si>
  <si>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</si>
  <si>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</si>
  <si>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</si>
  <si>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</si>
  <si>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</si>
  <si>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</si>
  <si>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</si>
  <si>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</si>
  <si>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</si>
  <si>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</si>
  <si>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</si>
  <si>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</si>
  <si>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</si>
  <si>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</si>
  <si>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</si>
  <si>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</si>
  <si>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</si>
  <si>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</si>
  <si>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</si>
  <si>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</si>
  <si>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</si>
  <si>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</si>
  <si>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</si>
  <si>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</si>
  <si>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</si>
  <si>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</si>
  <si>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</si>
  <si>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</si>
  <si>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</si>
  <si>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</si>
  <si>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</si>
  <si>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</si>
  <si>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</si>
  <si>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</si>
  <si>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</si>
  <si>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</si>
  <si>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</si>
  <si>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</si>
  <si>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</si>
  <si>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</si>
  <si>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</si>
  <si>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</si>
  <si>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</si>
  <si>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</si>
  <si>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</si>
  <si>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</si>
  <si>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</si>
  <si>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</si>
  <si>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</si>
  <si>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</si>
  <si>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</si>
  <si>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</si>
  <si>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</si>
  <si>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</si>
  <si>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</si>
  <si>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</si>
  <si>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</si>
  <si>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</si>
  <si>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</si>
  <si>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</si>
  <si>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</si>
  <si>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</si>
  <si>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</si>
  <si>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</si>
  <si>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</si>
  <si>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</si>
  <si>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</si>
  <si>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</si>
  <si>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</si>
  <si>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</si>
  <si>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</si>
  <si>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</si>
  <si>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</si>
  <si>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</si>
  <si>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</si>
  <si>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</si>
  <si>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</si>
  <si>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</si>
  <si>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</si>
  <si>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</si>
  <si>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</si>
  <si>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</si>
  <si>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</si>
  <si>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</si>
  <si>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</si>
  <si>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</si>
  <si>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</si>
  <si>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</si>
  <si>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</si>
  <si>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</si>
  <si>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</si>
  <si>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</si>
  <si>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</si>
  <si>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</si>
  <si>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</si>
  <si>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</si>
  <si>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</si>
  <si>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</si>
  <si>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</si>
  <si>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</si>
  <si>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</si>
  <si>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</si>
  <si>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</si>
  <si>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</si>
  <si>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</si>
  <si>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</si>
  <si>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</si>
  <si>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</si>
  <si>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</si>
  <si>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</si>
  <si>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</si>
  <si>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</si>
  <si>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</si>
  <si>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</si>
  <si>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</si>
  <si>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</si>
  <si>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</si>
  <si>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</si>
  <si>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</si>
  <si>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</si>
  <si>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</si>
  <si>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</si>
  <si>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</si>
  <si>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</si>
  <si>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</si>
  <si>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</si>
  <si>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</si>
  <si>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</si>
  <si>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</si>
  <si>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</si>
  <si>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</si>
  <si>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</si>
  <si>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</si>
  <si>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</si>
  <si>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</si>
  <si>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</si>
  <si>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</si>
  <si>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</si>
  <si>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</si>
  <si>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</si>
  <si>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</si>
  <si>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</si>
  <si>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</si>
  <si>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</si>
  <si>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</si>
  <si>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</si>
  <si>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</si>
  <si>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</si>
  <si>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</si>
  <si>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</si>
  <si>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</si>
  <si>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</si>
  <si>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</si>
  <si>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</si>
  <si>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</si>
  <si>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</si>
  <si>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</si>
  <si>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</si>
  <si>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</si>
  <si>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</si>
  <si>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</si>
  <si>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</si>
  <si>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</si>
  <si>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</si>
  <si>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</si>
  <si>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</si>
  <si>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</si>
  <si>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</si>
  <si>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</si>
  <si>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</si>
  <si>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</si>
  <si>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</si>
  <si>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</si>
  <si>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</si>
  <si>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</si>
  <si>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</si>
  <si>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</si>
  <si>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</si>
  <si>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</si>
  <si>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</si>
  <si>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</si>
  <si>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</si>
  <si>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</si>
  <si>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</si>
  <si>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</si>
  <si>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</si>
  <si>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</si>
  <si>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</si>
  <si>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</si>
  <si>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</si>
  <si>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</si>
  <si>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</si>
  <si>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</si>
  <si>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</si>
  <si>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</si>
  <si>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</si>
  <si>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</si>
  <si>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</si>
  <si>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</si>
  <si>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</si>
  <si>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</si>
  <si>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</si>
  <si>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</si>
  <si>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</si>
  <si>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</si>
  <si>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</si>
  <si>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</si>
  <si>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</si>
  <si>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</si>
  <si>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</si>
  <si>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</si>
  <si>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</si>
  <si>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</si>
  <si>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</si>
  <si>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</si>
  <si>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</si>
  <si>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</si>
  <si>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</si>
  <si>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</si>
  <si>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</si>
  <si>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</si>
  <si>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</si>
  <si>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</si>
  <si>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</si>
  <si>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</si>
  <si>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</si>
  <si>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</si>
  <si>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</si>
  <si>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</si>
  <si>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</si>
  <si>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</si>
  <si>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</si>
  <si>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</si>
  <si>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</si>
  <si>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</si>
  <si>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</si>
  <si>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</si>
  <si>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</si>
  <si>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</si>
  <si>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</si>
  <si>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</si>
  <si>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</si>
  <si>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</si>
  <si>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</si>
  <si>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</si>
  <si>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</si>
  <si>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</si>
  <si>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</si>
  <si>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</si>
  <si>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</si>
  <si>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</si>
  <si>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</si>
  <si>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</si>
  <si>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</si>
  <si>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</si>
  <si>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</si>
  <si>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</si>
  <si>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</si>
  <si>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</si>
  <si>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</si>
  <si>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</si>
  <si>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</si>
  <si>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</si>
  <si>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</si>
  <si>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</si>
  <si>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</si>
  <si>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</si>
  <si>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</si>
  <si>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</si>
  <si>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</si>
  <si>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</si>
  <si>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</si>
  <si>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</si>
  <si>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</si>
  <si>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</si>
  <si>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</si>
  <si>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</si>
  <si>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</si>
  <si>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</si>
  <si>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</si>
  <si>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</si>
  <si>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</si>
  <si>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</si>
  <si>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</si>
  <si>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</si>
  <si>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</si>
  <si>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</si>
  <si>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</si>
  <si>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</si>
  <si>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</si>
  <si>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</si>
  <si>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</si>
  <si>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</si>
  <si>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</si>
  <si>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</si>
  <si>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</si>
  <si>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</si>
  <si>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</si>
  <si>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</si>
  <si>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</si>
  <si>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</si>
  <si>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</si>
  <si>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</si>
  <si>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</si>
  <si>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</si>
  <si>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</si>
  <si>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</si>
  <si>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</si>
  <si>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</si>
  <si>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</si>
  <si>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</si>
  <si>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</si>
  <si>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</si>
  <si>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</si>
  <si>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</si>
  <si>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</si>
  <si>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</si>
  <si>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</si>
  <si>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</si>
  <si>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</si>
  <si>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</si>
  <si>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</si>
  <si>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</si>
  <si>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</si>
  <si>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</si>
  <si>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</si>
  <si>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</si>
  <si>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</si>
  <si>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</si>
  <si>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</si>
  <si>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</si>
  <si>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</si>
  <si>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</si>
  <si>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</si>
  <si>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</si>
  <si>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</si>
  <si>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</si>
  <si>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</si>
  <si>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</si>
  <si>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</si>
  <si>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</si>
  <si>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</si>
  <si>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</si>
  <si>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</si>
  <si>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</si>
  <si>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</si>
  <si>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</si>
  <si>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</si>
  <si>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</si>
  <si>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</si>
  <si>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</si>
  <si>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</si>
  <si>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</si>
  <si>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</si>
  <si>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</si>
  <si>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</si>
  <si>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</si>
  <si>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</si>
  <si>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</si>
  <si>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</si>
  <si>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</si>
  <si>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</si>
  <si>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</si>
  <si>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</si>
  <si>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</si>
  <si>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</si>
  <si>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</si>
  <si>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</si>
  <si>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</si>
  <si>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</si>
  <si>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</si>
  <si>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</si>
  <si>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</si>
  <si>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</si>
  <si>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</si>
  <si>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</si>
  <si>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</si>
  <si>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</si>
  <si>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</si>
  <si>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</si>
  <si>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</si>
  <si>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</si>
  <si>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</si>
  <si>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</si>
  <si>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</si>
  <si>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</si>
  <si>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</si>
  <si>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</si>
  <si>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</si>
  <si>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</si>
  <si>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</si>
  <si>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</si>
  <si>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</si>
  <si>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</si>
  <si>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</si>
  <si>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</si>
  <si>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</si>
  <si>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</si>
  <si>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</si>
  <si>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</si>
  <si>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</si>
  <si>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</si>
  <si>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</si>
  <si>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</si>
  <si>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</si>
  <si>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</si>
  <si>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</si>
  <si>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</si>
  <si>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</si>
  <si>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</si>
  <si>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</si>
  <si>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</si>
  <si>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</si>
  <si>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</si>
  <si>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</si>
  <si>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</si>
  <si>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</si>
  <si>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</si>
  <si>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</si>
  <si>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</si>
  <si>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</si>
  <si>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</si>
  <si>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</si>
  <si>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</si>
  <si>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</si>
  <si>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</si>
  <si>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</si>
  <si>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</si>
  <si>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</si>
  <si>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</si>
  <si>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</si>
  <si>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</si>
  <si>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</si>
  <si>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</si>
  <si>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</si>
  <si>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</si>
  <si>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</si>
  <si>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</si>
  <si>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</si>
  <si>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</si>
  <si>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</si>
  <si>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</si>
  <si>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</si>
  <si>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</si>
  <si>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</si>
  <si>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</si>
  <si>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</si>
  <si>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</si>
  <si>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</si>
  <si>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</si>
  <si>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</si>
  <si>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</si>
  <si>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</si>
  <si>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</si>
  <si>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</si>
  <si>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</si>
  <si>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</si>
  <si>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</si>
  <si>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</si>
  <si>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</si>
  <si>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</si>
  <si>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</si>
  <si>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</si>
  <si>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</si>
  <si>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</si>
  <si>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</si>
  <si>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</si>
  <si>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</si>
  <si>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</si>
  <si>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</si>
  <si>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</si>
  <si>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</si>
  <si>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</si>
  <si>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</si>
  <si>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</si>
  <si>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</si>
  <si>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</si>
  <si>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</si>
  <si>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</si>
  <si>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</si>
  <si>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</si>
  <si>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</si>
  <si>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</si>
  <si>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</si>
  <si>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</si>
  <si>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</si>
  <si>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</si>
  <si>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</si>
  <si>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</si>
  <si>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</si>
  <si>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</si>
  <si>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</si>
  <si>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</si>
  <si>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</si>
  <si>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</si>
  <si>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</si>
  <si>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</si>
  <si>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</si>
  <si>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</si>
  <si>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</si>
  <si>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</si>
  <si>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</si>
  <si>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</si>
  <si>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</si>
  <si>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</si>
  <si>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</si>
  <si>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</si>
  <si>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</si>
  <si>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</si>
  <si>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</si>
  <si>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</si>
  <si>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</si>
  <si>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</si>
  <si>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</si>
  <si>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</si>
  <si>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</si>
  <si>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</si>
  <si>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</si>
  <si>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</si>
  <si>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</si>
  <si>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</si>
  <si>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</si>
  <si>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</si>
  <si>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</si>
  <si>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</si>
  <si>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</si>
  <si>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</si>
  <si>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</si>
  <si>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</si>
  <si>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</si>
  <si>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</si>
  <si>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</si>
  <si>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</si>
  <si>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</si>
  <si>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</si>
  <si>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</si>
  <si>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</si>
  <si>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</si>
  <si>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</si>
  <si>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</si>
  <si>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</si>
  <si>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</si>
  <si>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</si>
  <si>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</si>
  <si>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</si>
  <si>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</si>
  <si>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</si>
  <si>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</si>
  <si>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</si>
  <si>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</si>
  <si>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</si>
  <si>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</si>
  <si>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</si>
  <si>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</si>
  <si>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</si>
  <si>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</si>
  <si>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</si>
  <si>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</si>
  <si>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</si>
  <si>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</si>
  <si>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</si>
  <si>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</si>
  <si>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</si>
  <si>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</si>
  <si>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</si>
  <si>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</si>
  <si>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</si>
  <si>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</si>
  <si>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</si>
  <si>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</si>
  <si>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</si>
  <si>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</si>
  <si>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</si>
  <si>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</si>
  <si>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</si>
  <si>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</si>
  <si>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</si>
  <si>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</si>
  <si>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</si>
  <si>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</si>
  <si>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</si>
  <si>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</si>
  <si>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</si>
  <si>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</si>
  <si>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</si>
  <si>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</si>
  <si>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</si>
  <si>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</si>
  <si>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</si>
  <si>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</si>
  <si>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</si>
  <si>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</si>
  <si>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</si>
  <si>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</si>
  <si>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</si>
  <si>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</si>
  <si>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</si>
  <si>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</si>
  <si>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</si>
  <si>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</si>
  <si>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</si>
  <si>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</si>
  <si>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</si>
  <si>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</si>
  <si>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</si>
  <si>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</si>
  <si>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</si>
  <si>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</si>
  <si>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</si>
  <si>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</si>
  <si>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</si>
  <si>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</si>
  <si>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</si>
  <si>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</si>
  <si>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</si>
  <si>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</si>
  <si>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</si>
  <si>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</si>
  <si>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</si>
  <si>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</si>
  <si>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</si>
  <si>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</si>
  <si>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</si>
  <si>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</si>
  <si>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</si>
  <si>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</si>
  <si>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</si>
  <si>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</si>
  <si>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</si>
  <si>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</si>
  <si>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</si>
  <si>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</si>
  <si>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</si>
  <si>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</si>
  <si>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</si>
  <si>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</si>
  <si>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</si>
  <si>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</si>
  <si>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</si>
  <si>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</si>
  <si>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</si>
  <si>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</si>
  <si>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</si>
  <si>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</si>
  <si>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</si>
  <si>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</si>
  <si>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</si>
  <si>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</si>
  <si>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</si>
  <si>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</si>
  <si>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</si>
  <si>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</si>
  <si>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</si>
  <si>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</si>
  <si>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</si>
  <si>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</si>
  <si>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</si>
  <si>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</si>
  <si>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</si>
  <si>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</si>
  <si>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</si>
  <si>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</si>
  <si>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</si>
  <si>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</si>
  <si>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</si>
  <si>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</si>
  <si>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</si>
  <si>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</si>
  <si>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</si>
  <si>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</si>
  <si>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</si>
  <si>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</si>
  <si>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</si>
  <si>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</si>
  <si>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</si>
  <si>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</si>
  <si>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</si>
  <si>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</si>
  <si>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</si>
  <si>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</si>
  <si>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</si>
  <si>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</si>
  <si>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</si>
  <si>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</si>
  <si>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</si>
  <si>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</si>
  <si>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</si>
  <si>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</si>
  <si>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</si>
  <si>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</si>
  <si>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</si>
  <si>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</si>
  <si>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</si>
  <si>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</si>
  <si>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</si>
  <si>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</si>
  <si>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</si>
  <si>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</si>
  <si>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</si>
  <si>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</si>
  <si>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</si>
  <si>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</si>
  <si>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</si>
  <si>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</si>
  <si>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</si>
  <si>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</si>
  <si>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</si>
  <si>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</si>
  <si>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</si>
  <si>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</si>
  <si>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</si>
  <si>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</si>
  <si>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</si>
  <si>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</si>
  <si>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</si>
  <si>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</si>
  <si>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</si>
  <si>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</si>
  <si>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</si>
  <si>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</si>
  <si>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</si>
  <si>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</si>
  <si>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</si>
  <si>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</si>
  <si>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</si>
  <si>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</si>
  <si>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</si>
  <si>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</si>
  <si>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</si>
  <si>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</si>
  <si>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</si>
  <si>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</si>
  <si>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</si>
  <si>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</si>
  <si>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</si>
  <si>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</si>
  <si>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</si>
  <si>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</si>
  <si>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</si>
  <si>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</si>
  <si>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</si>
  <si>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</si>
  <si>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</si>
  <si>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</si>
  <si>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</si>
  <si>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</si>
  <si>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</si>
  <si>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</si>
  <si>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</si>
  <si>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</si>
  <si>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</si>
  <si>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</si>
  <si>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</si>
  <si>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</si>
  <si>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</si>
  <si>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</si>
  <si>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</si>
  <si>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</si>
  <si>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</si>
  <si>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</si>
  <si>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</si>
  <si>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</si>
  <si>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</si>
  <si>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</si>
  <si>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</si>
  <si>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</si>
  <si>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</si>
  <si>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</si>
  <si>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</si>
  <si>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</si>
  <si>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</si>
  <si>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</si>
  <si>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</si>
  <si>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</si>
  <si>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</si>
  <si>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</si>
  <si>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</si>
  <si>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</si>
  <si>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</si>
  <si>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</si>
  <si>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</si>
  <si>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</si>
  <si>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</si>
  <si>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</si>
  <si>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</si>
  <si>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</si>
  <si>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</si>
  <si>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</si>
  <si>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</si>
  <si>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</si>
  <si>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</si>
  <si>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</si>
  <si>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</si>
  <si>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</si>
  <si>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</si>
  <si>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</si>
  <si>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</si>
  <si>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</si>
  <si>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</si>
  <si>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</si>
  <si>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</si>
  <si>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</si>
  <si>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</si>
  <si>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</si>
  <si>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</si>
  <si>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</si>
  <si>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</si>
  <si>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</si>
  <si>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</si>
  <si>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</si>
  <si>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</si>
  <si>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</si>
  <si>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</si>
  <si>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</si>
  <si>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</si>
  <si>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</si>
  <si>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</si>
  <si>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</si>
  <si>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</si>
  <si>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</si>
  <si>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</si>
  <si>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</si>
  <si>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</si>
  <si>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</si>
  <si>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</si>
  <si>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</si>
  <si>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</si>
  <si>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</si>
  <si>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</si>
  <si>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</si>
  <si>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</si>
  <si>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</si>
  <si>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</si>
  <si>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</si>
  <si>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</si>
  <si>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</si>
  <si>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</si>
  <si>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</si>
  <si>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</si>
  <si>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</si>
  <si>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</si>
  <si>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</si>
  <si>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</si>
  <si>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</si>
  <si>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</si>
  <si>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</si>
  <si>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</si>
  <si>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</si>
  <si>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</si>
  <si>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</si>
  <si>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</si>
  <si>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</si>
  <si>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</si>
  <si>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</si>
  <si>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</si>
  <si>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</si>
  <si>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</si>
  <si>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</si>
  <si>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</si>
  <si>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</si>
  <si>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</si>
  <si>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</si>
  <si>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</si>
  <si>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</si>
  <si>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</si>
  <si>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</si>
  <si>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</si>
  <si>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</si>
  <si>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</si>
  <si>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</si>
  <si>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</si>
  <si>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</si>
  <si>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</si>
  <si>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</si>
  <si>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</si>
  <si>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</si>
  <si>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</si>
  <si>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</si>
  <si>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</si>
  <si>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</si>
  <si>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</si>
  <si>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</si>
  <si>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</si>
  <si>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</si>
  <si>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</si>
  <si>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</si>
  <si>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</si>
  <si>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</si>
  <si>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</si>
  <si>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</si>
  <si>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</si>
  <si>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</si>
  <si>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</si>
  <si>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</si>
  <si>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</si>
  <si>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</si>
  <si>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</si>
  <si>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</si>
  <si>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</si>
  <si>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</si>
  <si>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</si>
  <si>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</si>
  <si>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</si>
  <si>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</si>
  <si>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</si>
  <si>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</si>
  <si>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</si>
  <si>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</si>
  <si>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</si>
  <si>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</si>
  <si>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</si>
  <si>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</si>
  <si>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</si>
  <si>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</si>
  <si>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</si>
  <si>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</si>
  <si>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</si>
  <si>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</si>
  <si>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</si>
  <si>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</si>
  <si>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</si>
  <si>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</si>
  <si>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</si>
  <si>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</si>
  <si>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</si>
  <si>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</si>
  <si>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</si>
  <si>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</si>
  <si>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</si>
  <si>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</si>
  <si>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</si>
  <si>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</si>
  <si>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</si>
  <si>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</si>
  <si>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</si>
  <si>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</si>
  <si>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</si>
  <si>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</si>
  <si>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</si>
  <si>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</si>
  <si>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</si>
  <si>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</si>
  <si>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</si>
  <si>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</si>
  <si>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</si>
  <si>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</si>
  <si>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</si>
  <si>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</si>
  <si>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</si>
  <si>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</si>
  <si>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</si>
  <si>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</si>
  <si>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</si>
  <si>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</si>
  <si>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</si>
  <si>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</si>
  <si>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</si>
  <si>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</si>
  <si>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</si>
  <si>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</si>
  <si>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</si>
  <si>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</si>
  <si>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</si>
  <si>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</si>
  <si>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</si>
  <si>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</si>
  <si>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</si>
  <si>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</si>
  <si>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</si>
  <si>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</si>
  <si>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</si>
  <si>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</si>
  <si>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</si>
  <si>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</si>
  <si>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</si>
  <si>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</si>
  <si>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</si>
  <si>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</si>
  <si>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</si>
  <si>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</si>
  <si>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</si>
  <si>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</si>
  <si>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</si>
  <si>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</si>
  <si>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</si>
  <si>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</si>
  <si>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</si>
  <si>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</si>
  <si>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</si>
  <si>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</si>
  <si>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</si>
  <si>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</si>
  <si>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</si>
  <si>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</si>
  <si>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</si>
  <si>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</si>
  <si>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</si>
  <si>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</si>
  <si>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</si>
  <si>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</si>
  <si>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</si>
  <si>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</si>
  <si>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</si>
  <si>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</si>
  <si>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</si>
  <si>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</si>
  <si>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</si>
  <si>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</si>
  <si>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</si>
  <si>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</si>
  <si>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</si>
  <si>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</si>
  <si>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</si>
  <si>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</si>
  <si>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</si>
  <si>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</si>
  <si>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</si>
  <si>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</si>
  <si>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</si>
  <si>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</si>
  <si>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</si>
  <si>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</si>
  <si>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</si>
  <si>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</si>
  <si>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</si>
  <si>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</si>
  <si>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</si>
  <si>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</si>
  <si>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</si>
  <si>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</si>
  <si>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</si>
  <si>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</si>
  <si>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</si>
  <si>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</si>
  <si>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</si>
  <si>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</si>
  <si>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</si>
  <si>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</si>
  <si>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</si>
  <si>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</si>
  <si>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</si>
  <si>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</si>
  <si>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</si>
  <si>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</si>
  <si>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</si>
  <si>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</si>
  <si>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</si>
  <si>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</si>
  <si>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</si>
  <si>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</si>
  <si>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</si>
  <si>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</si>
  <si>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</si>
  <si>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</si>
  <si>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</si>
  <si>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</si>
  <si>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</si>
  <si>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</si>
  <si>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</si>
  <si>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</si>
  <si>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</si>
  <si>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</si>
  <si>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</si>
  <si>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</si>
  <si>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</si>
  <si>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</si>
  <si>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</si>
  <si>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</si>
  <si>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</si>
  <si>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</si>
  <si>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</si>
  <si>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</si>
  <si>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</si>
  <si>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</si>
  <si>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</si>
  <si>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</si>
  <si>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</si>
  <si>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</si>
  <si>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</si>
  <si>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</si>
  <si>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</si>
  <si>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</si>
  <si>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</si>
  <si>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</si>
  <si>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</si>
  <si>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</si>
  <si>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</si>
  <si>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</si>
  <si>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</si>
  <si>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</si>
  <si>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</si>
  <si>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</si>
  <si>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</si>
  <si>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</si>
  <si>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</si>
  <si>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</si>
  <si>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</si>
  <si>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</si>
  <si>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</si>
  <si>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</si>
  <si>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</si>
  <si>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</si>
  <si>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</si>
  <si>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</si>
  <si>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</si>
  <si>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</si>
  <si>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</si>
  <si>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</si>
  <si>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</si>
  <si>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</si>
  <si>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</si>
  <si>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</si>
  <si>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</si>
  <si>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</si>
  <si>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</si>
  <si>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</si>
  <si>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</si>
  <si>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</si>
  <si>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</si>
  <si>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</si>
  <si>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</si>
  <si>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</si>
  <si>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</si>
  <si>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</si>
  <si>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</si>
  <si>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</si>
  <si>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</si>
  <si>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</si>
  <si>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</si>
  <si>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</si>
  <si>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</si>
  <si>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</si>
  <si>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</si>
  <si>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</si>
  <si>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</si>
  <si>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</si>
  <si>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</si>
  <si>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</si>
  <si>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</si>
  <si>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</si>
  <si>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</si>
  <si>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</si>
  <si>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</si>
  <si>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</si>
  <si>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</si>
  <si>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</si>
  <si>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</si>
  <si>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</si>
  <si>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</si>
  <si>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</si>
  <si>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</si>
  <si>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</si>
  <si>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</si>
  <si>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</si>
  <si>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</si>
  <si>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</si>
  <si>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</si>
  <si>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</si>
  <si>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</si>
  <si>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</si>
  <si>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</si>
  <si>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</si>
  <si>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</si>
  <si>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</si>
  <si>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</si>
  <si>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</si>
  <si>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</si>
  <si>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</si>
  <si>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</si>
  <si>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</si>
  <si>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</si>
  <si>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</si>
  <si>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</si>
  <si>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</si>
  <si>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</si>
  <si>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</si>
  <si>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</si>
  <si>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</si>
  <si>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</si>
  <si>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</si>
  <si>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</si>
  <si>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</si>
  <si>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</si>
  <si>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</si>
  <si>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</si>
  <si>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</si>
  <si>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</si>
  <si>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</si>
  <si>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</si>
  <si>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</si>
  <si>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</si>
  <si>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</si>
  <si>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</si>
  <si>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</si>
  <si>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</si>
  <si>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</si>
  <si>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</si>
  <si>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</si>
  <si>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</si>
  <si>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</si>
  <si>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</si>
  <si>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</si>
  <si>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</si>
  <si>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</si>
  <si>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</si>
  <si>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</si>
  <si>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</si>
  <si>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</si>
  <si>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</si>
  <si>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</si>
  <si>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</si>
  <si>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</si>
  <si>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</si>
  <si>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</si>
  <si>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</si>
  <si>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</si>
  <si>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</si>
  <si>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</si>
  <si>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</si>
  <si>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</si>
  <si>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</si>
  <si>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</si>
  <si>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</si>
  <si>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</si>
  <si>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</si>
  <si>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</si>
  <si>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</si>
  <si>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</si>
  <si>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</si>
  <si>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</si>
  <si>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</si>
  <si>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</si>
  <si>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</si>
  <si>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</si>
  <si>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</si>
  <si>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</si>
  <si>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</si>
  <si>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</si>
  <si>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</si>
  <si>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</si>
  <si>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</si>
  <si>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</si>
  <si>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</si>
  <si>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</si>
  <si>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</si>
  <si>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</si>
  <si>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</si>
  <si>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</si>
  <si>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</si>
  <si>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</si>
  <si>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</si>
  <si>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</si>
  <si>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</si>
  <si>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</si>
  <si>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</si>
  <si>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</si>
  <si>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</si>
  <si>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</si>
  <si>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</si>
  <si>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</si>
  <si>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</si>
  <si>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</si>
  <si>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</si>
  <si>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</si>
  <si>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</si>
  <si>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</si>
  <si>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</si>
  <si>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</si>
  <si>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</si>
  <si>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</si>
  <si>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</si>
  <si>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</si>
  <si>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</si>
  <si>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</si>
  <si>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</si>
  <si>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</si>
  <si>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</si>
  <si>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</si>
  <si>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</si>
  <si>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</si>
  <si>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</si>
  <si>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</si>
  <si>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</si>
  <si>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</si>
  <si>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</si>
  <si>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</si>
  <si>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</si>
  <si>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</si>
  <si>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</si>
  <si>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</si>
  <si>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</si>
  <si>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</si>
  <si>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</si>
  <si>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</si>
  <si>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</si>
  <si>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</si>
  <si>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</si>
  <si>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</si>
  <si>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</si>
  <si>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</si>
  <si>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</si>
  <si>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</si>
  <si>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</si>
  <si>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</si>
  <si>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</si>
  <si>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</si>
  <si>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</si>
  <si>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</si>
  <si>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</si>
  <si>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</si>
  <si>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</si>
  <si>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</si>
  <si>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</si>
  <si>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</si>
  <si>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</si>
  <si>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</si>
  <si>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</si>
  <si>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</si>
  <si>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</si>
  <si>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</si>
  <si>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</si>
  <si>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</si>
  <si>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</si>
  <si>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</si>
  <si>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</si>
  <si>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</si>
  <si>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</si>
  <si>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</si>
  <si>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</si>
  <si>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</si>
  <si>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</si>
  <si>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</si>
  <si>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</si>
  <si>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</si>
  <si>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</si>
  <si>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</si>
  <si>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</si>
  <si>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</si>
  <si>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</si>
  <si>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</si>
  <si>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</si>
  <si>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</si>
  <si>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</si>
  <si>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</si>
  <si>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</si>
  <si>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</si>
  <si>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</si>
  <si>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</si>
  <si>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</si>
  <si>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</si>
  <si>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</si>
  <si>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</si>
  <si>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</si>
  <si>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</si>
  <si>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</si>
  <si>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</si>
  <si>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</si>
  <si>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</si>
  <si>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</si>
  <si>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</si>
  <si>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</si>
  <si>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</si>
  <si>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</si>
  <si>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</si>
  <si>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</si>
  <si>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</si>
  <si>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</si>
  <si>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</si>
  <si>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</si>
  <si>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</si>
  <si>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</si>
  <si>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</si>
  <si>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</si>
  <si>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</si>
  <si>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</si>
  <si>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</si>
  <si>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</si>
  <si>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</si>
  <si>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</si>
  <si>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</si>
  <si>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</si>
  <si>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</si>
  <si>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</si>
  <si>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</si>
  <si>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</si>
  <si>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</si>
  <si>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</si>
  <si>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</si>
  <si>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</si>
  <si>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</si>
  <si>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</si>
  <si>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</si>
  <si>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</si>
  <si>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</si>
  <si>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</si>
  <si>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</si>
  <si>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</si>
  <si>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</si>
  <si>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</si>
  <si>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</si>
  <si>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</si>
  <si>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</si>
  <si>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</si>
  <si>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</si>
  <si>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</si>
  <si>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</si>
  <si>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</si>
  <si>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</si>
  <si>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</si>
  <si>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</si>
  <si>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</si>
  <si>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</si>
  <si>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</si>
  <si>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</si>
  <si>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</si>
  <si>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</si>
  <si>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</si>
  <si>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</si>
  <si>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</si>
  <si>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</si>
  <si>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</si>
  <si>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</si>
  <si>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</si>
  <si>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</si>
  <si>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</si>
  <si>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</si>
  <si>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</si>
  <si>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</si>
  <si>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</si>
  <si>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</si>
  <si>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</si>
  <si>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</si>
  <si>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</si>
  <si>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</si>
  <si>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</si>
  <si>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</si>
  <si>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</si>
  <si>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</si>
  <si>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</si>
  <si>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</si>
  <si>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</si>
  <si>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</si>
  <si>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</si>
  <si>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</si>
  <si>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</si>
  <si>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</si>
  <si>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</si>
  <si>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</si>
  <si>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</si>
  <si>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</si>
  <si>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</si>
  <si>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</si>
  <si>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</si>
  <si>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</si>
  <si>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</si>
  <si>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</si>
  <si>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</si>
  <si>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</si>
  <si>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</si>
  <si>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</si>
  <si>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</si>
  <si>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</si>
  <si>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</si>
  <si>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</si>
  <si>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</si>
  <si>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</si>
  <si>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</si>
  <si>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</si>
  <si>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</si>
  <si>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</si>
  <si>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</si>
  <si>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</si>
  <si>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</si>
  <si>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</si>
  <si>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</si>
  <si>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</si>
  <si>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</si>
  <si>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</si>
  <si>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</si>
  <si>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</si>
  <si>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</si>
  <si>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</si>
  <si>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</si>
  <si>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</si>
  <si>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</si>
  <si>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</si>
  <si>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</si>
  <si>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</si>
  <si>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</si>
  <si>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</si>
  <si>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</si>
  <si>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</si>
  <si>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</si>
  <si>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</si>
  <si>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</si>
  <si>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</si>
  <si>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</si>
  <si>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</si>
  <si>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</si>
  <si>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</si>
  <si>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</si>
  <si>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</si>
  <si>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</si>
  <si>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</si>
  <si>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</si>
  <si>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</si>
  <si>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</si>
  <si>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</si>
  <si>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</si>
  <si>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</si>
  <si>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</si>
  <si>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</si>
  <si>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</si>
  <si>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</si>
  <si>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</si>
  <si>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</si>
  <si>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</si>
  <si>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</si>
  <si>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</si>
  <si>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</si>
  <si>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</si>
  <si>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</si>
  <si>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</si>
  <si>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</si>
  <si>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</si>
  <si>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</si>
  <si>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</si>
  <si>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</si>
  <si>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</si>
  <si>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</si>
  <si>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</si>
  <si>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</si>
  <si>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</si>
  <si>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</si>
  <si>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</si>
  <si>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</si>
  <si>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</si>
  <si>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</si>
  <si>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</si>
  <si>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</si>
  <si>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</si>
  <si>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</si>
  <si>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</si>
  <si>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</si>
  <si>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</si>
  <si>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</si>
  <si>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</si>
  <si>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</si>
  <si>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</si>
  <si>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</si>
  <si>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</si>
  <si>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</si>
  <si>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</si>
  <si>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</si>
  <si>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</si>
  <si>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</si>
  <si>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</si>
  <si>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</si>
  <si>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</si>
  <si>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</si>
  <si>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</si>
  <si>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</si>
  <si>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</si>
  <si>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</si>
  <si>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</si>
  <si>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</si>
  <si>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</si>
  <si>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</si>
  <si>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</si>
  <si>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</si>
  <si>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</si>
  <si>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</si>
  <si>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</si>
  <si>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</si>
  <si>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</si>
  <si>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</si>
  <si>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</si>
  <si>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</si>
  <si>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</si>
  <si>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</si>
  <si>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</si>
  <si>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</si>
  <si>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</si>
  <si>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</si>
  <si>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</si>
  <si>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</si>
  <si>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</si>
  <si>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</si>
  <si>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</si>
  <si>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</si>
  <si>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</si>
  <si>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</si>
  <si>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</si>
  <si>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</si>
  <si>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</si>
  <si>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</si>
  <si>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</si>
  <si>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</si>
  <si>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</si>
  <si>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</si>
  <si>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</si>
  <si>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</si>
  <si>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</si>
  <si>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</si>
  <si>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</si>
  <si>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</si>
  <si>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</si>
  <si>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</si>
  <si>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</si>
  <si>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</si>
  <si>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</si>
  <si>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</si>
  <si>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</si>
  <si>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</si>
  <si>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</si>
  <si>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</si>
  <si>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</si>
  <si>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</si>
  <si>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</si>
  <si>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</si>
  <si>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</si>
  <si>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</si>
  <si>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</si>
  <si>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</si>
  <si>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</si>
  <si>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</si>
  <si>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</si>
  <si>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</si>
  <si>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</si>
  <si>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</si>
  <si>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</si>
  <si>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</si>
  <si>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</si>
  <si>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</si>
  <si>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</si>
  <si>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</si>
  <si>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</si>
  <si>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</si>
  <si>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</si>
  <si>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</si>
  <si>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</si>
  <si>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</si>
  <si>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</si>
  <si>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</si>
  <si>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</si>
  <si>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</si>
  <si>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</si>
  <si>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</si>
  <si>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</si>
  <si>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</si>
  <si>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</si>
  <si>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</si>
  <si>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</si>
  <si>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</si>
  <si>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</si>
  <si>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</si>
  <si>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</si>
  <si>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</si>
  <si>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</si>
  <si>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</si>
  <si>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</si>
  <si>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</si>
  <si>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</si>
  <si>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</si>
  <si>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</si>
  <si>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</si>
  <si>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</si>
  <si>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</si>
  <si>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</si>
  <si>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</si>
  <si>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</si>
  <si>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</si>
  <si>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</si>
  <si>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</si>
  <si>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</si>
  <si>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</si>
  <si>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</si>
  <si>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</si>
  <si>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</si>
  <si>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</si>
  <si>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</si>
  <si>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</si>
  <si>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</si>
  <si>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</si>
  <si>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</si>
  <si>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</si>
  <si>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</si>
  <si>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</si>
  <si>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</si>
  <si>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</si>
  <si>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</si>
  <si>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</si>
  <si>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</si>
  <si>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</si>
  <si>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</si>
  <si>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</si>
  <si>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</si>
  <si>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</si>
  <si>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</si>
  <si>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</si>
  <si>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</si>
  <si>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</si>
  <si>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</si>
  <si>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</si>
  <si>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</si>
  <si>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</si>
  <si>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</si>
  <si>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</si>
  <si>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</si>
  <si>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</si>
  <si>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</si>
  <si>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</si>
  <si>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</si>
  <si>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</si>
  <si>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</si>
  <si>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</si>
  <si>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</si>
  <si>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</si>
  <si>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</si>
  <si>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</si>
  <si>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</si>
  <si>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</si>
  <si>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</si>
  <si>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</si>
  <si>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</si>
  <si>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</si>
  <si>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</si>
  <si>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</si>
  <si>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</si>
  <si>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</si>
  <si>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</si>
  <si>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</si>
  <si>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</si>
  <si>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</si>
  <si>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</si>
  <si>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</si>
  <si>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</si>
  <si>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</si>
  <si>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</si>
  <si>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</si>
  <si>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</si>
  <si>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</si>
  <si>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</si>
  <si>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</si>
  <si>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</si>
  <si>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</si>
  <si>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</si>
  <si>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</si>
  <si>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</si>
  <si>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</si>
  <si>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</si>
  <si>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</si>
  <si>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</si>
  <si>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</si>
  <si>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</si>
  <si>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</si>
  <si>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</si>
  <si>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</si>
  <si>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</si>
  <si>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</si>
  <si>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</si>
  <si>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</si>
  <si>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</si>
  <si>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</si>
  <si>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</si>
  <si>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</si>
  <si>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</si>
  <si>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</si>
  <si>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</si>
  <si>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</si>
  <si>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</si>
  <si>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</si>
  <si>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</si>
  <si>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</si>
  <si>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</si>
  <si>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</si>
  <si>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</si>
  <si>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</si>
  <si>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</si>
  <si>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</si>
  <si>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</si>
  <si>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</si>
  <si>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</si>
  <si>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</si>
  <si>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</si>
  <si>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</si>
  <si>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</si>
  <si>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</si>
  <si>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</si>
  <si>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</si>
  <si>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</si>
  <si>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</si>
  <si>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</si>
  <si>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</si>
  <si>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</si>
  <si>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</si>
  <si>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</si>
  <si>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</si>
  <si>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</si>
  <si>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</si>
  <si>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</si>
  <si>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</si>
  <si>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</si>
  <si>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</si>
  <si>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</si>
  <si>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</si>
  <si>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</si>
  <si>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</si>
  <si>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</si>
  <si>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</si>
  <si>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</si>
  <si>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</si>
  <si>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</si>
  <si>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</si>
  <si>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</si>
  <si>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</si>
  <si>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</si>
  <si>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</si>
  <si>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</si>
  <si>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</si>
  <si>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</si>
  <si>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</si>
  <si>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</si>
  <si>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</si>
  <si>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</si>
  <si>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</si>
  <si>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</si>
  <si>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</si>
  <si>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</si>
  <si>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</si>
  <si>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</si>
  <si>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</si>
  <si>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</si>
  <si>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</si>
  <si>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</si>
  <si>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</si>
  <si>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</si>
  <si>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</si>
  <si>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</si>
  <si>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</si>
  <si>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</si>
  <si>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</si>
  <si>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</si>
  <si>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</si>
  <si>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</si>
  <si>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</si>
  <si>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</si>
  <si>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</si>
  <si>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</si>
  <si>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</si>
  <si>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</si>
  <si>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</si>
  <si>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</si>
  <si>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</si>
  <si>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</si>
  <si>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</si>
  <si>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</si>
  <si>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</si>
  <si>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</si>
  <si>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</si>
  <si>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</si>
  <si>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</si>
  <si>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</si>
  <si>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</si>
  <si>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</si>
  <si>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</si>
  <si>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</si>
  <si>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</si>
  <si>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</si>
  <si>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</si>
  <si>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</si>
  <si>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</si>
  <si>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</si>
  <si>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</si>
  <si>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</si>
  <si>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</si>
  <si>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</si>
  <si>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</si>
  <si>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</si>
  <si>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</si>
  <si>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</si>
  <si>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</si>
  <si>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</si>
  <si>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</si>
  <si>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</si>
  <si>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</si>
  <si>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</si>
  <si>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</si>
  <si>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</si>
  <si>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</si>
  <si>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</si>
  <si>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</si>
  <si>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</si>
  <si>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</si>
  <si>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</si>
  <si>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</si>
  <si>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</si>
  <si>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</si>
  <si>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</si>
  <si>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</si>
  <si>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</si>
  <si>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</si>
  <si>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</si>
  <si>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</si>
  <si>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</si>
  <si>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</si>
  <si>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</si>
  <si>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</si>
  <si>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</si>
  <si>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</si>
  <si>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</si>
  <si>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</si>
  <si>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</si>
  <si>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</si>
  <si>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</si>
  <si>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</si>
  <si>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</si>
  <si>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</si>
  <si>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</si>
  <si>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</si>
  <si>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</si>
  <si>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</si>
  <si>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</si>
  <si>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</si>
  <si>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</si>
  <si>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</si>
  <si>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</si>
  <si>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</si>
  <si>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</si>
  <si>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</si>
  <si>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</si>
  <si>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</si>
  <si>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</si>
  <si>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</si>
  <si>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</si>
  <si>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</si>
  <si>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</si>
  <si>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</si>
  <si>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</si>
  <si>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</si>
  <si>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</si>
  <si>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</si>
  <si>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</si>
  <si>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</si>
  <si>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</si>
  <si>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</si>
  <si>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</si>
  <si>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</si>
  <si>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</si>
  <si>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</si>
  <si>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</si>
  <si>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</si>
  <si>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</si>
  <si>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</si>
  <si>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</si>
  <si>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</si>
  <si>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</si>
  <si>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</si>
  <si>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</si>
  <si>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</si>
  <si>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</si>
  <si>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</si>
  <si>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</si>
  <si>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</si>
  <si>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</si>
  <si>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</si>
  <si>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</si>
  <si>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</si>
  <si>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</si>
  <si>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</si>
  <si>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</si>
  <si>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</si>
  <si>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</si>
  <si>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</si>
  <si>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</si>
  <si>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</si>
  <si>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</si>
  <si>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</si>
  <si>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</si>
  <si>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</si>
  <si>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</si>
  <si>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</si>
  <si>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</si>
  <si>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</si>
  <si>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</si>
  <si>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</si>
  <si>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</si>
  <si>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</si>
  <si>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</si>
  <si>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</si>
  <si>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</si>
  <si>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</si>
  <si>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</si>
  <si>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</si>
  <si>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</si>
  <si>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</si>
  <si>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</si>
  <si>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</si>
  <si>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</si>
  <si>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</si>
  <si>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</si>
  <si>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</si>
  <si>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</si>
  <si>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</si>
  <si>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</si>
  <si>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</si>
  <si>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</si>
  <si>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</si>
  <si>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</si>
  <si>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</si>
  <si>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</si>
  <si>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</si>
  <si>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</si>
  <si>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</si>
  <si>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</si>
  <si>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</si>
  <si>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</si>
  <si>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</si>
  <si>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</si>
  <si>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</si>
  <si>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</si>
  <si>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</si>
  <si>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</si>
  <si>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</si>
  <si>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</si>
  <si>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</si>
  <si>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</si>
  <si>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</si>
  <si>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</si>
  <si>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</si>
  <si>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</si>
  <si>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</si>
  <si>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</si>
  <si>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</si>
  <si>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</si>
  <si>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</si>
  <si>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</si>
  <si>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</si>
  <si>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</si>
  <si>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</si>
  <si>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</si>
  <si>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</si>
  <si>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</si>
  <si>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</si>
  <si>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</si>
  <si>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</si>
  <si>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</si>
  <si>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</si>
  <si>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</si>
  <si>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</si>
  <si>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</si>
  <si>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</si>
  <si>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</si>
  <si>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</si>
  <si>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</si>
  <si>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</si>
  <si>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</si>
  <si>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</si>
  <si>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</si>
  <si>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</si>
  <si>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</si>
  <si>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</si>
  <si>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</si>
  <si>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</si>
  <si>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</si>
  <si>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</si>
  <si>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</si>
  <si>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</si>
  <si>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</si>
  <si>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</si>
  <si>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</si>
  <si>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</si>
  <si>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</si>
  <si>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</si>
  <si>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</si>
  <si>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</si>
  <si>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</si>
  <si>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</si>
  <si>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</si>
  <si>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</si>
  <si>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</si>
  <si>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</si>
  <si>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</si>
  <si>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</si>
  <si>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</si>
  <si>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</si>
  <si>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</si>
  <si>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</si>
  <si>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</si>
  <si>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</si>
  <si>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</si>
  <si>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</si>
  <si>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</si>
  <si>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</si>
  <si>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</si>
  <si>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</si>
  <si>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</si>
  <si>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</si>
  <si>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</si>
  <si>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</si>
  <si>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</si>
  <si>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</si>
  <si>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</si>
  <si>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</si>
  <si>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</si>
  <si>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</si>
  <si>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</si>
  <si>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</si>
  <si>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</si>
  <si>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</si>
  <si>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</si>
  <si>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</si>
  <si>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</si>
  <si>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</si>
  <si>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</si>
  <si>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</si>
  <si>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</si>
  <si>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</si>
  <si>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</si>
  <si>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</si>
  <si>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</si>
  <si>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</si>
  <si>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</si>
  <si>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</si>
  <si>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</si>
  <si>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</si>
  <si>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</si>
  <si>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</si>
  <si>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</si>
  <si>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</si>
  <si>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</si>
  <si>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</si>
  <si>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</si>
  <si>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</si>
  <si>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</si>
  <si>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</si>
  <si>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</si>
  <si>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</si>
  <si>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</si>
  <si>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</si>
  <si>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</si>
  <si>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</si>
  <si>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</si>
  <si>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</si>
  <si>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</si>
  <si>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</si>
  <si>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</si>
  <si>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</si>
  <si>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</si>
  <si>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</si>
  <si>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</si>
  <si>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</si>
  <si>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</si>
  <si>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</si>
  <si>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</si>
  <si>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</si>
  <si>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</si>
  <si>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</si>
  <si>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</si>
  <si>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</si>
  <si>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</si>
  <si>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</si>
  <si>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</si>
  <si>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</si>
  <si>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</si>
  <si>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</si>
  <si>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</si>
  <si>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</si>
  <si>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</si>
  <si>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</si>
  <si>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</si>
  <si>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</si>
  <si>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</si>
  <si>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</si>
  <si>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</si>
  <si>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</si>
  <si>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</si>
  <si>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</si>
  <si>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</si>
  <si>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</si>
  <si>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</si>
  <si>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</si>
  <si>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</si>
  <si>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</si>
  <si>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</si>
  <si>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</si>
  <si>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</si>
  <si>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</si>
  <si>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</si>
  <si>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</si>
  <si>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</si>
  <si>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</si>
  <si>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</si>
  <si>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</si>
  <si>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</si>
  <si>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</si>
  <si>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</si>
  <si>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</si>
  <si>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</si>
  <si>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</si>
  <si>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</si>
  <si>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</si>
  <si>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</si>
  <si>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</si>
  <si>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</si>
  <si>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</si>
  <si>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</si>
  <si>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</si>
  <si>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</si>
  <si>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</si>
  <si>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</si>
  <si>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</si>
  <si>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</si>
  <si>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</si>
  <si>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</si>
  <si>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</si>
  <si>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</si>
  <si>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</si>
  <si>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</si>
  <si>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</si>
  <si>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</si>
  <si>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</si>
  <si>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</si>
  <si>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</si>
  <si>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</si>
  <si>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</si>
  <si>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</si>
  <si>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</si>
  <si>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</si>
  <si>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</si>
  <si>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</si>
  <si>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</si>
  <si>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</si>
  <si>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</si>
  <si>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</si>
  <si>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</si>
  <si>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</si>
  <si>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</si>
  <si>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</si>
  <si>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</si>
  <si>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</si>
  <si>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</si>
  <si>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</si>
  <si>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</si>
  <si>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</si>
  <si>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</si>
  <si>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</si>
  <si>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</si>
  <si>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</si>
  <si>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</si>
  <si>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</si>
  <si>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</si>
  <si>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</si>
  <si>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</si>
  <si>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</si>
  <si>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</si>
  <si>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</si>
  <si>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</si>
  <si>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</si>
  <si>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</si>
  <si>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</si>
  <si>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</si>
  <si>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</si>
  <si>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</si>
  <si>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</si>
  <si>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</si>
  <si>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</si>
  <si>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</si>
  <si>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</si>
  <si>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</si>
  <si>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</si>
  <si>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</si>
  <si>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</si>
  <si>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</si>
  <si>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</si>
  <si>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</si>
  <si>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</si>
  <si>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</si>
  <si>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</si>
  <si>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</si>
  <si>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</si>
  <si>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</si>
  <si>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</si>
  <si>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</si>
  <si>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</si>
  <si>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</si>
  <si>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</si>
  <si>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</si>
  <si>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</si>
  <si>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</si>
  <si>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</si>
  <si>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</si>
  <si>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</si>
  <si>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</si>
  <si>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</si>
  <si>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</si>
  <si>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</si>
  <si>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</si>
  <si>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</si>
  <si>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</si>
  <si>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</si>
  <si>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</si>
  <si>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</si>
  <si>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</si>
  <si>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</si>
  <si>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</si>
  <si>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</si>
  <si>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</si>
  <si>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</si>
  <si>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</si>
  <si>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</si>
  <si>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</si>
  <si>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</si>
  <si>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</si>
  <si>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</si>
  <si>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</si>
  <si>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</si>
  <si>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</si>
  <si>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</si>
  <si>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</si>
  <si>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</si>
  <si>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</si>
  <si>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</si>
  <si>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</si>
  <si>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</si>
  <si>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</si>
  <si>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</si>
  <si>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</si>
  <si>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</si>
  <si>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</si>
  <si>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</si>
  <si>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</si>
  <si>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</si>
  <si>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</si>
  <si>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</si>
  <si>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</si>
  <si>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</si>
  <si>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</si>
  <si>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</si>
  <si>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</si>
  <si>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</si>
  <si>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</si>
  <si>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</si>
  <si>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</si>
  <si>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</si>
  <si>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</si>
  <si>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</si>
  <si>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</si>
  <si>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</si>
  <si>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</si>
  <si>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</si>
  <si>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</si>
  <si>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</si>
  <si>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</si>
  <si>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</si>
  <si>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</si>
  <si>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</si>
  <si>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</si>
  <si>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</si>
  <si>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</si>
  <si>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</si>
  <si>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</si>
  <si>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</si>
  <si>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</si>
  <si>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</si>
  <si>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</si>
  <si>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</si>
  <si>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</si>
  <si>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</si>
  <si>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</si>
  <si>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</si>
  <si>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</si>
  <si>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</si>
  <si>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</si>
  <si>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</si>
  <si>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</si>
  <si>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</si>
  <si>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</si>
  <si>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</si>
  <si>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</si>
  <si>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</si>
  <si>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</si>
  <si>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</si>
  <si>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</si>
  <si>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</si>
  <si>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</si>
  <si>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</si>
  <si>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</si>
  <si>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</si>
  <si>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</si>
  <si>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</si>
  <si>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</si>
  <si>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</si>
  <si>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</si>
  <si>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</si>
  <si>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</si>
  <si>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</si>
  <si>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</si>
  <si>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</si>
  <si>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</si>
  <si>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</si>
  <si>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</si>
  <si>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</si>
  <si>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</si>
  <si>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</si>
  <si>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</si>
  <si>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</si>
  <si>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</si>
  <si>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</si>
  <si>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</si>
  <si>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</si>
  <si>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</si>
  <si>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</si>
  <si>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</si>
  <si>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</si>
  <si>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</si>
  <si>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</si>
  <si>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</si>
  <si>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</si>
  <si>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</si>
  <si>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</si>
  <si>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</si>
  <si>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</si>
  <si>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</si>
  <si>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</si>
  <si>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</si>
  <si>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</si>
  <si>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</si>
  <si>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</si>
  <si>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</si>
  <si>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</si>
  <si>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</si>
  <si>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</si>
  <si>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</si>
  <si>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</si>
  <si>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</si>
  <si>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</si>
  <si>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</si>
  <si>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</si>
  <si>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</si>
  <si>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</si>
  <si>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</si>
  <si>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</si>
  <si>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</si>
  <si>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</si>
  <si>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</si>
  <si>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</si>
  <si>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</si>
  <si>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</si>
  <si>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</si>
  <si>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</si>
  <si>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</si>
  <si>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</si>
  <si>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</si>
  <si>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</si>
  <si>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</si>
  <si>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</si>
  <si>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</si>
  <si>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</si>
  <si>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</si>
  <si>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</si>
  <si>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</si>
  <si>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</si>
  <si>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</si>
  <si>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</si>
  <si>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</si>
  <si>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</si>
  <si>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</si>
  <si>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</si>
  <si>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</si>
  <si>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</si>
  <si>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</si>
  <si>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</si>
  <si>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</si>
  <si>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</si>
  <si>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</si>
  <si>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</si>
  <si>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</si>
  <si>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</si>
  <si>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</si>
  <si>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</si>
  <si>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</si>
  <si>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</si>
  <si>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</si>
  <si>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</si>
  <si>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</si>
  <si>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</si>
  <si>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</si>
  <si>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</si>
  <si>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</si>
  <si>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</si>
  <si>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</si>
  <si>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</si>
  <si>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</si>
  <si>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</si>
  <si>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</si>
  <si>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</si>
  <si>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</si>
  <si>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</si>
  <si>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</si>
  <si>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</si>
  <si>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</si>
  <si>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</si>
  <si>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</si>
  <si>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</si>
  <si>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</si>
  <si>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</si>
  <si>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</si>
  <si>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</si>
  <si>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</si>
  <si>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</si>
  <si>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</si>
  <si>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</si>
  <si>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</si>
  <si>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</si>
  <si>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</si>
  <si>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</si>
  <si>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</si>
  <si>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</si>
  <si>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</si>
  <si>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</si>
  <si>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</si>
  <si>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</si>
  <si>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</si>
  <si>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</si>
  <si>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</si>
  <si>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</si>
  <si>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</si>
  <si>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</si>
  <si>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</si>
  <si>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</si>
  <si>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</si>
  <si>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</si>
  <si>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</si>
  <si>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</si>
  <si>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</si>
  <si>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</si>
  <si>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</si>
  <si>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</si>
  <si>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</si>
  <si>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</si>
  <si>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</si>
  <si>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</si>
  <si>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</si>
  <si>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</si>
  <si>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</si>
  <si>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</si>
  <si>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</si>
  <si>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</si>
  <si>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</si>
  <si>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</si>
  <si>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</si>
  <si>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</si>
  <si>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</si>
  <si>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</si>
  <si>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</si>
  <si>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</si>
  <si>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</si>
  <si>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</si>
  <si>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</si>
  <si>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</si>
  <si>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</si>
  <si>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</si>
  <si>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</si>
  <si>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</si>
  <si>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</si>
  <si>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</si>
  <si>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</si>
  <si>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</si>
  <si>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</si>
  <si>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</si>
  <si>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</si>
  <si>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</si>
  <si>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</si>
  <si>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</si>
  <si>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</si>
  <si>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</si>
  <si>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</si>
  <si>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</si>
  <si>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</si>
  <si>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</si>
  <si>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</si>
  <si>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</si>
  <si>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</si>
  <si>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</si>
  <si>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</si>
  <si>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</si>
  <si>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</si>
  <si>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</si>
  <si>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</si>
  <si>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</si>
  <si>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</si>
  <si>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</si>
  <si>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</si>
  <si>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</si>
  <si>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</si>
  <si>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</si>
  <si>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</si>
  <si>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</si>
  <si>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</si>
  <si>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</si>
  <si>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</si>
  <si>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</si>
  <si>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</si>
  <si>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</si>
  <si>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</si>
  <si>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</si>
  <si>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</si>
  <si>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</si>
  <si>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</si>
  <si>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</si>
  <si>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</si>
  <si>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</si>
  <si>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</si>
  <si>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</si>
  <si>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</si>
  <si>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</si>
  <si>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</si>
  <si>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</si>
  <si>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</si>
  <si>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</si>
  <si>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</si>
  <si>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</si>
  <si>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</si>
  <si>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</si>
  <si>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</si>
  <si>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</si>
  <si>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</si>
  <si>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</si>
  <si>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</si>
  <si>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</si>
  <si>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</si>
  <si>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</si>
  <si>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</si>
  <si>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</si>
  <si>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</si>
  <si>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</si>
  <si>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</si>
  <si>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</si>
  <si>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</si>
  <si>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</si>
  <si>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</si>
  <si>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</si>
  <si>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</si>
  <si>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</si>
  <si>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</si>
  <si>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</si>
  <si>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</si>
  <si>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</si>
  <si>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</si>
  <si>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</si>
  <si>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</si>
  <si>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</si>
  <si>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</si>
  <si>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</si>
  <si>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</si>
  <si>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</si>
  <si>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</si>
  <si>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</si>
  <si>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</si>
  <si>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</si>
  <si>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</si>
  <si>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</si>
  <si>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</si>
  <si>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</si>
  <si>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</si>
  <si>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</si>
  <si>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</si>
  <si>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</si>
  <si>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</si>
  <si>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</si>
  <si>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</si>
  <si>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</si>
  <si>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</si>
  <si>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</si>
  <si>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</si>
  <si>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</si>
  <si>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</si>
  <si>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</si>
  <si>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</si>
  <si>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</si>
  <si>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</si>
  <si>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</si>
  <si>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</si>
  <si>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</si>
  <si>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</si>
  <si>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</si>
  <si>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</si>
  <si>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</si>
  <si>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</si>
  <si>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</si>
  <si>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</si>
  <si>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</si>
  <si>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</si>
  <si>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</si>
  <si>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</si>
  <si>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</si>
  <si>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</si>
  <si>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</si>
  <si>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</si>
  <si>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</si>
  <si>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</si>
  <si>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</si>
  <si>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</si>
  <si>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</si>
  <si>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</si>
  <si>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</si>
  <si>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</si>
  <si>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</si>
  <si>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</si>
  <si>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</si>
  <si>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</si>
  <si>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</si>
  <si>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</si>
  <si>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</si>
  <si>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</si>
  <si>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</si>
  <si>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</si>
  <si>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</si>
  <si>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</si>
  <si>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</si>
  <si>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</si>
  <si>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</si>
  <si>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</si>
  <si>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</si>
  <si>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</si>
  <si>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</si>
  <si>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</si>
  <si>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</si>
  <si>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</si>
  <si>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</si>
  <si>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</si>
  <si>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</si>
  <si>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</si>
  <si>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</si>
  <si>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</si>
  <si>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</si>
  <si>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</si>
  <si>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</si>
  <si>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</si>
  <si>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</si>
  <si>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</si>
  <si>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</si>
  <si>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</si>
  <si>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</si>
  <si>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</si>
  <si>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</si>
  <si>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</si>
  <si>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</si>
  <si>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</si>
  <si>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</si>
  <si>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</si>
  <si>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</si>
  <si>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</si>
  <si>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</si>
  <si>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</si>
  <si>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</si>
  <si>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</si>
  <si>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</si>
  <si>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</si>
  <si>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</si>
  <si>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</si>
  <si>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</si>
  <si>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</si>
  <si>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</si>
  <si>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</si>
  <si>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</si>
  <si>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</si>
  <si>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</si>
  <si>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</si>
  <si>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</si>
  <si>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</si>
  <si>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</si>
  <si>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</si>
  <si>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</si>
  <si>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</si>
  <si>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</si>
  <si>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</si>
  <si>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</si>
  <si>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</si>
  <si>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</si>
  <si>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</si>
  <si>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</si>
  <si>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</si>
  <si>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</si>
  <si>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</si>
  <si>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</si>
  <si>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</si>
  <si>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</si>
  <si>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</si>
  <si>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</si>
  <si>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</si>
  <si>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</si>
  <si>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</si>
  <si>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</si>
  <si>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</si>
  <si>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</si>
  <si>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</si>
  <si>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</si>
  <si>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</si>
  <si>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</si>
  <si>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</si>
  <si>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</si>
  <si>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</si>
  <si>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</si>
  <si>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</si>
  <si>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</si>
  <si>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</si>
  <si>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</si>
  <si>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</si>
  <si>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</si>
  <si>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</si>
  <si>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</si>
  <si>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</si>
  <si>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</si>
  <si>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</si>
  <si>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</si>
  <si>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</si>
  <si>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</si>
  <si>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</si>
  <si>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</si>
  <si>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</si>
  <si>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</si>
  <si>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</si>
  <si>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</si>
  <si>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</si>
  <si>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</si>
  <si>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</si>
  <si>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</si>
  <si>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</si>
  <si>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</si>
  <si>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</si>
  <si>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</si>
  <si>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</si>
  <si>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</si>
  <si>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</si>
  <si>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</si>
  <si>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</si>
  <si>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</si>
  <si>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</si>
  <si>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</si>
  <si>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</si>
  <si>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</si>
  <si>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</si>
  <si>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</si>
  <si>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</si>
  <si>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</si>
  <si>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</si>
  <si>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</si>
  <si>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</si>
  <si>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</si>
  <si>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</si>
  <si>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</si>
  <si>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</si>
  <si>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</si>
  <si>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</si>
  <si>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</si>
  <si>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</si>
  <si>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</si>
  <si>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</si>
  <si>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</si>
  <si>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</si>
  <si>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</si>
  <si>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</si>
  <si>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</si>
  <si>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</si>
  <si>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</si>
  <si>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</si>
  <si>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</si>
  <si>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</si>
  <si>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</si>
  <si>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</si>
  <si>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</si>
  <si>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</si>
  <si>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</si>
  <si>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</si>
  <si>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</si>
  <si>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</si>
  <si>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</si>
  <si>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</si>
  <si>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</si>
  <si>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</si>
  <si>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</si>
  <si>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</si>
  <si>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</si>
  <si>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</si>
  <si>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</si>
  <si>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</si>
  <si>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</si>
  <si>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</si>
  <si>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</si>
  <si>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</si>
  <si>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</si>
  <si>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</si>
  <si>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</si>
  <si>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</si>
  <si>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</si>
  <si>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</si>
  <si>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</si>
  <si>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</si>
  <si>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</si>
  <si>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</si>
  <si>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</si>
  <si>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</si>
  <si>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</si>
  <si>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</si>
  <si>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</si>
  <si>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</si>
  <si>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</si>
  <si>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</si>
  <si>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</si>
  <si>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</si>
  <si>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</si>
  <si>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</si>
  <si>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</si>
  <si>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</si>
  <si>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</si>
  <si>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</si>
  <si>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</si>
  <si>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</si>
  <si>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</si>
  <si>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</si>
  <si>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</si>
  <si>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</si>
  <si>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</si>
  <si>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</si>
  <si>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</si>
  <si>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</si>
  <si>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</si>
  <si>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</si>
  <si>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</si>
  <si>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</si>
  <si>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</si>
  <si>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</si>
  <si>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</si>
  <si>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</si>
  <si>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</si>
  <si>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</si>
  <si>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</si>
  <si>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</si>
  <si>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</si>
  <si>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</si>
  <si>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</si>
  <si>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</si>
  <si>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</si>
  <si>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</si>
  <si>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</si>
  <si>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</si>
  <si>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</si>
  <si>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</si>
  <si>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</si>
  <si>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</si>
  <si>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</si>
  <si>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</si>
  <si>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</si>
  <si>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</si>
  <si>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</si>
  <si>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</si>
  <si>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</si>
  <si>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</si>
  <si>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</si>
  <si>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</si>
  <si>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</si>
  <si>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</si>
  <si>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</si>
  <si>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</si>
  <si>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</si>
  <si>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</si>
  <si>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</si>
  <si>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</si>
  <si>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</si>
  <si>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</si>
  <si>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</si>
  <si>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</si>
  <si>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</si>
  <si>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</si>
  <si>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</si>
  <si>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</si>
  <si>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</si>
  <si>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</si>
  <si>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</si>
  <si>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</si>
  <si>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</si>
  <si>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</si>
  <si>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</si>
  <si>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</si>
  <si>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</si>
  <si>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</si>
  <si>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</si>
  <si>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</si>
  <si>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</si>
  <si>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</si>
  <si>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</si>
  <si>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</si>
  <si>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</si>
  <si>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</si>
  <si>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</si>
  <si>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</si>
  <si>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</si>
  <si>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</si>
  <si>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</si>
  <si>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</si>
  <si>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</si>
  <si>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</si>
  <si>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</si>
  <si>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</si>
  <si>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</si>
  <si>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</si>
  <si>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</si>
  <si>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</si>
  <si>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</si>
  <si>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</si>
  <si>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</si>
  <si>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</si>
  <si>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</si>
  <si>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</si>
  <si>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</si>
  <si>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</si>
  <si>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</si>
  <si>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</si>
  <si>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</si>
  <si>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</si>
  <si>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</si>
  <si>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</si>
  <si>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</si>
  <si>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</si>
  <si>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</si>
  <si>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</si>
  <si>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</si>
  <si>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</si>
  <si>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</si>
  <si>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</si>
  <si>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</si>
  <si>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</si>
  <si>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</si>
  <si>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</si>
  <si>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</si>
  <si>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</si>
  <si>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</si>
  <si>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</si>
  <si>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</si>
  <si>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</si>
  <si>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</si>
  <si>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</si>
  <si>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</si>
  <si>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</si>
  <si>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</si>
  <si>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</si>
  <si>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</si>
  <si>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</si>
  <si>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</si>
  <si>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</si>
  <si>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</si>
  <si>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</si>
  <si>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</si>
  <si>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</si>
  <si>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</si>
  <si>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</si>
  <si>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</si>
  <si>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</si>
  <si>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</si>
  <si>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</si>
  <si>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</si>
  <si>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</si>
  <si>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</si>
  <si>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</si>
  <si>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</si>
  <si>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</si>
  <si>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</si>
  <si>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</si>
  <si>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</si>
  <si>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</si>
  <si>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</si>
  <si>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</si>
  <si>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</si>
  <si>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</si>
  <si>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</si>
  <si>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</si>
  <si>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</si>
  <si>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</si>
  <si>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</si>
  <si>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</si>
  <si>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</si>
  <si>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</si>
  <si>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</si>
  <si>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</si>
  <si>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</si>
  <si>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</si>
  <si>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</si>
  <si>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</si>
  <si>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</si>
  <si>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</si>
  <si>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</si>
  <si>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</si>
  <si>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</si>
  <si>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</si>
  <si>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</si>
  <si>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</si>
  <si>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</si>
  <si>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</si>
  <si>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</si>
  <si>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</si>
  <si>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</si>
  <si>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</si>
  <si>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</si>
  <si>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</si>
  <si>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</si>
  <si>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</si>
  <si>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</si>
  <si>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</si>
  <si>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</si>
  <si>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</si>
  <si>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</si>
  <si>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</si>
  <si>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</si>
  <si>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</si>
  <si>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</si>
  <si>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</si>
  <si>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</si>
  <si>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</si>
  <si>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</si>
  <si>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</si>
  <si>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</si>
  <si>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</si>
  <si>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</si>
  <si>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</si>
  <si>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</si>
  <si>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</si>
  <si>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</si>
  <si>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</si>
  <si>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</si>
  <si>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</si>
  <si>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</si>
  <si>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</si>
  <si>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</si>
  <si>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</si>
  <si>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</si>
  <si>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</si>
  <si>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</si>
  <si>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</si>
  <si>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</si>
  <si>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</si>
  <si>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</si>
  <si>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</si>
  <si>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</si>
  <si>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</si>
  <si>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</si>
  <si>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</si>
  <si>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</si>
  <si>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</si>
  <si>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</si>
  <si>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</si>
  <si>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</si>
  <si>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</si>
  <si>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</si>
  <si>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</si>
  <si>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</si>
  <si>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</si>
  <si>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</si>
  <si>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</si>
  <si>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</si>
  <si>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</si>
  <si>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</si>
  <si>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</si>
  <si>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</si>
  <si>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</si>
  <si>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</si>
  <si>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</si>
  <si>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</si>
  <si>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</si>
  <si>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</si>
  <si>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</si>
  <si>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</si>
  <si>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</si>
  <si>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</si>
  <si>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</si>
  <si>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</si>
  <si>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</si>
  <si>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</si>
  <si>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</si>
  <si>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</si>
  <si>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</si>
  <si>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</si>
  <si>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</si>
  <si>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</si>
  <si>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</si>
  <si>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</si>
  <si>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</si>
  <si>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</si>
  <si>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</si>
  <si>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</si>
  <si>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</si>
  <si>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</si>
  <si>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</si>
  <si>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</si>
  <si>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</si>
  <si>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</si>
  <si>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</si>
  <si>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</si>
  <si>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</si>
  <si>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</si>
  <si>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</si>
  <si>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</si>
  <si>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</si>
  <si>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</si>
  <si>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</si>
  <si>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</si>
  <si>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</si>
  <si>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</si>
  <si>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</si>
  <si>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</si>
  <si>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</si>
  <si>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</si>
  <si>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</si>
  <si>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</si>
  <si>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</si>
  <si>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</si>
  <si>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</si>
  <si>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</si>
  <si>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</si>
  <si>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</si>
  <si>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</si>
  <si>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</si>
  <si>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</si>
  <si>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</si>
  <si>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</si>
  <si>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</si>
  <si>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</si>
  <si>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</si>
  <si>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</si>
  <si>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</si>
  <si>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</si>
  <si>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</si>
  <si>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</si>
  <si>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</si>
  <si>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</si>
  <si>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</si>
  <si>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</si>
  <si>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</si>
  <si>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</si>
  <si>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</si>
  <si>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</si>
  <si>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</si>
  <si>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</si>
  <si>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</si>
  <si>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</si>
  <si>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</si>
  <si>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</si>
  <si>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</si>
  <si>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</si>
  <si>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</si>
  <si>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</si>
  <si>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</si>
  <si>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</si>
  <si>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</si>
  <si>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</si>
  <si>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</si>
  <si>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</si>
  <si>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</si>
  <si>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</si>
  <si>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</si>
  <si>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</si>
  <si>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</si>
  <si>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</si>
  <si>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</si>
  <si>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</si>
  <si>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</si>
  <si>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</si>
  <si>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</si>
  <si>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</si>
  <si>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</si>
  <si>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</si>
  <si>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</si>
  <si>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</si>
  <si>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</si>
  <si>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</si>
  <si>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</si>
  <si>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</si>
  <si>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</si>
  <si>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</si>
  <si>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</si>
  <si>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</si>
  <si>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</si>
  <si>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</si>
  <si>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</si>
  <si>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</si>
  <si>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</si>
  <si>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</si>
  <si>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</si>
  <si>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</si>
  <si>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</si>
  <si>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</si>
  <si>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</si>
  <si>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</si>
  <si>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</si>
  <si>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</si>
  <si>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</si>
  <si>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</si>
  <si>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</si>
  <si>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</si>
  <si>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</si>
  <si>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</si>
  <si>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</si>
  <si>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</si>
  <si>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</si>
  <si>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</si>
  <si>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</si>
  <si>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</si>
  <si>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</si>
  <si>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</si>
  <si>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</si>
  <si>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</si>
  <si>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</si>
  <si>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</si>
  <si>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</si>
  <si>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</si>
  <si>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</si>
  <si>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</si>
  <si>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</si>
  <si>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</si>
  <si>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</si>
  <si>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</si>
  <si>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</si>
  <si>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</si>
  <si>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</si>
  <si>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</si>
  <si>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</si>
  <si>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</si>
  <si>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</si>
  <si>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</si>
  <si>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</si>
  <si>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</si>
  <si>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</si>
  <si>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</si>
  <si>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</si>
  <si>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</si>
  <si>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</si>
  <si>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</si>
  <si>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</si>
  <si>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</si>
  <si>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</si>
  <si>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</si>
  <si>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</si>
  <si>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</si>
  <si>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</si>
  <si>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</si>
  <si>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</si>
  <si>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</si>
  <si>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</si>
  <si>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</si>
  <si>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</si>
  <si>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</si>
  <si>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</si>
  <si>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</si>
  <si>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</si>
  <si>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</si>
  <si>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</si>
  <si>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</si>
  <si>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</si>
  <si>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</si>
  <si>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</si>
  <si>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</si>
  <si>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</si>
  <si>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</si>
  <si>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</si>
  <si>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</si>
  <si>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</si>
  <si>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</si>
  <si>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</si>
  <si>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</si>
  <si>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</si>
  <si>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</si>
  <si>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</si>
  <si>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</si>
  <si>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</si>
  <si>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</si>
  <si>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</si>
  <si>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</si>
  <si>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</si>
  <si>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</si>
  <si>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</si>
  <si>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</si>
  <si>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</si>
  <si>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</si>
  <si>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</si>
  <si>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</si>
  <si>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</si>
  <si>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</si>
  <si>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</si>
  <si>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</si>
  <si>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</si>
  <si>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</si>
  <si>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</si>
  <si>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</si>
  <si>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</si>
  <si>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</si>
  <si>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</si>
  <si>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</si>
  <si>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</si>
  <si>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</si>
  <si>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</si>
  <si>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</si>
  <si>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</si>
  <si>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</si>
  <si>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</si>
  <si>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</si>
  <si>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</si>
  <si>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</si>
  <si>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</si>
  <si>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</si>
  <si>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</si>
  <si>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</si>
  <si>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</si>
  <si>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</si>
  <si>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</si>
  <si>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</si>
  <si>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</si>
  <si>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</si>
  <si>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</si>
  <si>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</si>
  <si>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</si>
  <si>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</si>
  <si>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</si>
  <si>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</si>
  <si>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</si>
  <si>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</si>
  <si>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</si>
  <si>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</si>
  <si>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</si>
  <si>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</si>
  <si>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</si>
  <si>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</si>
  <si>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</si>
  <si>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</si>
  <si>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</si>
  <si>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</si>
  <si>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</si>
  <si>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</si>
  <si>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</si>
  <si>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</si>
  <si>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</si>
  <si>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</si>
  <si>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</si>
  <si>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</si>
  <si>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</si>
  <si>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</si>
  <si>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</si>
  <si>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</si>
  <si>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</si>
  <si>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</si>
  <si>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</si>
  <si>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</si>
  <si>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</si>
  <si>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</si>
  <si>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</si>
  <si>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</si>
  <si>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</si>
  <si>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</si>
  <si>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</si>
  <si>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</si>
  <si>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</si>
  <si>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</si>
  <si>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</si>
  <si>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</si>
  <si>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</si>
  <si>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</si>
  <si>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</si>
  <si>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</si>
  <si>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</si>
  <si>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</si>
  <si>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</si>
  <si>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</si>
  <si>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</si>
  <si>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</si>
  <si>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</si>
  <si>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</si>
  <si>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</si>
  <si>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</si>
  <si>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</si>
  <si>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</si>
  <si>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</si>
  <si>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</si>
  <si>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</si>
  <si>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</si>
  <si>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</si>
  <si>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</si>
  <si>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</si>
  <si>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</si>
  <si>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</si>
  <si>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</si>
  <si>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</si>
  <si>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</si>
  <si>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</si>
  <si>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</si>
  <si>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</si>
  <si>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</si>
  <si>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</si>
  <si>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</si>
  <si>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</si>
  <si>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</si>
  <si>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</si>
  <si>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</si>
  <si>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</si>
  <si>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</si>
  <si>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</si>
  <si>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</si>
  <si>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</si>
  <si>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</si>
  <si>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</si>
  <si>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</si>
  <si>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</si>
  <si>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</si>
  <si>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</si>
  <si>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</si>
  <si>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</si>
  <si>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</si>
  <si>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</si>
  <si>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</si>
  <si>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</si>
  <si>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</si>
  <si>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</si>
  <si>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</si>
  <si>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</si>
  <si>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</si>
  <si>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</si>
  <si>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</si>
  <si>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</si>
  <si>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</si>
  <si>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</si>
  <si>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</si>
  <si>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</si>
  <si>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</si>
  <si>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</si>
  <si>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</si>
  <si>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</si>
  <si>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</si>
  <si>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</si>
  <si>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</si>
  <si>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</si>
  <si>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</si>
  <si>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</si>
  <si>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</si>
  <si>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</si>
  <si>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</si>
  <si>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</si>
  <si>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</si>
  <si>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</si>
  <si>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</si>
  <si>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</si>
  <si>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</si>
  <si>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</si>
  <si>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</si>
  <si>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</si>
  <si>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</si>
  <si>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</si>
  <si>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</si>
  <si>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</si>
  <si>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</si>
  <si>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</si>
  <si>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</si>
  <si>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</si>
  <si>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</si>
  <si>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</si>
  <si>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</si>
  <si>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</si>
  <si>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</si>
  <si>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</si>
  <si>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</si>
  <si>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</si>
  <si>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</si>
  <si>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</si>
  <si>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</si>
  <si>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</si>
  <si>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</si>
  <si>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</si>
  <si>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</si>
  <si>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</si>
  <si>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</si>
  <si>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</si>
  <si>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</si>
  <si>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</si>
  <si>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</si>
  <si>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</si>
  <si>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</si>
  <si>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</si>
  <si>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</si>
  <si>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</si>
  <si>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</si>
  <si>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</si>
  <si>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</si>
  <si>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</si>
  <si>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</si>
  <si>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</si>
  <si>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</si>
  <si>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</si>
  <si>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</si>
  <si>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</si>
  <si>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</si>
  <si>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</si>
  <si>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</si>
  <si>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</si>
  <si>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</si>
  <si>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</si>
  <si>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</si>
  <si>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</si>
  <si>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</si>
  <si>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</si>
  <si>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</si>
  <si>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</si>
  <si>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</si>
  <si>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</si>
  <si>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</si>
  <si>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</si>
  <si>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</si>
  <si>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</si>
  <si>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</si>
  <si>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</si>
  <si>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</si>
  <si>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</si>
  <si>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</si>
  <si>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</si>
  <si>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</si>
  <si>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</si>
  <si>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</si>
  <si>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</si>
  <si>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</si>
  <si>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</si>
  <si>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</si>
  <si>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</si>
  <si>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</si>
  <si>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</si>
  <si>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</si>
  <si>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</si>
  <si>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</si>
  <si>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</si>
  <si>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</si>
  <si>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</si>
  <si>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</si>
  <si>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</si>
  <si>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</si>
  <si>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</si>
  <si>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</si>
  <si>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</si>
  <si>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</si>
  <si>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</si>
  <si>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</si>
  <si>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</si>
  <si>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</si>
  <si>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</si>
  <si>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</si>
  <si>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</si>
  <si>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</si>
  <si>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</si>
  <si>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</si>
  <si>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</si>
  <si>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</si>
  <si>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</si>
  <si>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</si>
  <si>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</si>
  <si>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</si>
  <si>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</si>
  <si>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</si>
  <si>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</si>
  <si>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</si>
  <si>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</si>
  <si>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</si>
  <si>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</si>
  <si>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</si>
  <si>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</si>
  <si>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</si>
  <si>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</si>
  <si>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</si>
  <si>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</si>
  <si>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</si>
  <si>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</si>
  <si>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</si>
  <si>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</si>
  <si>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</si>
  <si>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</si>
  <si>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</si>
  <si>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</si>
  <si>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</si>
  <si>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</si>
  <si>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</si>
  <si>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</si>
  <si>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</si>
  <si>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</si>
  <si>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</si>
  <si>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</si>
  <si>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</si>
  <si>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</si>
  <si>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</si>
  <si>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</si>
  <si>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</si>
  <si>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</si>
  <si>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</si>
  <si>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</si>
  <si>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</si>
  <si>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</si>
  <si>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</si>
  <si>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</si>
  <si>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</si>
  <si>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</si>
  <si>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</si>
  <si>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</si>
  <si>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</si>
  <si>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</si>
  <si>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</si>
  <si>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</si>
  <si>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</si>
  <si>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</si>
  <si>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</si>
  <si>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</si>
  <si>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</si>
  <si>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</si>
  <si>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</si>
  <si>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</si>
  <si>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</si>
  <si>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</si>
  <si>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</si>
  <si>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</si>
  <si>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</si>
  <si>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</si>
  <si>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</si>
  <si>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</si>
  <si>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</si>
  <si>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</si>
  <si>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</si>
  <si>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</si>
  <si>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</si>
  <si>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</si>
  <si>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</si>
  <si>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</si>
  <si>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</si>
  <si>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</si>
  <si>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</si>
  <si>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</si>
  <si>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</si>
  <si>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</si>
  <si>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</si>
  <si>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</si>
  <si>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</si>
  <si>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</si>
  <si>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</si>
  <si>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</si>
  <si>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</si>
  <si>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</si>
  <si>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</si>
  <si>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</si>
  <si>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</si>
  <si>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</si>
  <si>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</si>
  <si>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</si>
  <si>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</si>
  <si>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</si>
  <si>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</si>
  <si>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</si>
  <si>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</si>
  <si>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</si>
  <si>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</si>
  <si>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</si>
  <si>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</si>
  <si>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</si>
  <si>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</si>
  <si>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</si>
  <si>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</si>
  <si>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</si>
  <si>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</si>
  <si>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</si>
  <si>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</si>
  <si>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</si>
  <si>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</si>
  <si>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</si>
  <si>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</si>
  <si>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</si>
  <si>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</si>
  <si>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</si>
  <si>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</si>
  <si>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</si>
  <si>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</si>
  <si>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</si>
  <si>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</si>
  <si>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</si>
  <si>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</si>
  <si>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</si>
  <si>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</si>
  <si>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</si>
  <si>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</si>
  <si>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</si>
  <si>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</si>
  <si>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</si>
  <si>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</si>
  <si>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</si>
  <si>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</si>
  <si>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</si>
  <si>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</si>
  <si>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</si>
  <si>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</si>
  <si>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</si>
  <si>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</si>
  <si>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</si>
  <si>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</si>
  <si>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</si>
  <si>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</si>
  <si>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</si>
  <si>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</si>
  <si>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</si>
  <si>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</si>
  <si>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</si>
  <si>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</si>
  <si>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</si>
  <si>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</si>
  <si>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</si>
  <si>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</si>
  <si>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</si>
  <si>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</si>
  <si>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</si>
  <si>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</si>
  <si>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</si>
  <si>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</si>
  <si>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</si>
  <si>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</si>
  <si>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</si>
  <si>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</si>
  <si>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</si>
  <si>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</si>
  <si>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</si>
  <si>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</si>
  <si>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</si>
  <si>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</si>
  <si>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</si>
  <si>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</si>
  <si>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</si>
  <si>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</si>
  <si>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</si>
  <si>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</si>
  <si>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</si>
  <si>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</si>
  <si>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</si>
  <si>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</si>
  <si>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</si>
  <si>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</si>
  <si>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</si>
  <si>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</si>
  <si>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</si>
  <si>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</si>
  <si>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</si>
  <si>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</si>
  <si>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</si>
  <si>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</si>
  <si>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</si>
  <si>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</si>
  <si>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</si>
  <si>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</si>
  <si>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</si>
  <si>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</si>
  <si>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</si>
  <si>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</si>
  <si>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</si>
  <si>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</si>
  <si>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</si>
  <si>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</si>
  <si>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</si>
  <si>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</si>
  <si>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</si>
  <si>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</si>
  <si>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</si>
  <si>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</si>
  <si>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</si>
  <si>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</si>
  <si>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</si>
  <si>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</si>
  <si>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</si>
  <si>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</si>
  <si>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</si>
  <si>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</si>
  <si>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</si>
  <si>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</si>
  <si>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</si>
  <si>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</si>
  <si>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</si>
  <si>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</si>
  <si>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</si>
  <si>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</si>
  <si>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</si>
  <si>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</si>
  <si>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</si>
  <si>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</si>
  <si>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</si>
  <si>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</si>
  <si>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</si>
  <si>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</si>
  <si>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</si>
  <si>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</si>
  <si>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</si>
  <si>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</si>
  <si>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</si>
  <si>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</si>
  <si>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</si>
  <si>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</si>
  <si>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</si>
  <si>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</si>
  <si>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</si>
  <si>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</si>
  <si>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</si>
  <si>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</si>
  <si>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</si>
  <si>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</si>
  <si>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</si>
  <si>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</si>
  <si>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</si>
  <si>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</si>
  <si>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</si>
  <si>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</si>
  <si>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</si>
  <si>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</si>
  <si>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</si>
  <si>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</si>
  <si>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</si>
  <si>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</si>
  <si>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</si>
  <si>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</si>
  <si>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</si>
  <si>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</si>
  <si>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</si>
  <si>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</si>
  <si>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</si>
  <si>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</si>
  <si>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</si>
  <si>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</si>
  <si>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</si>
  <si>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</si>
  <si>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</si>
  <si>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</si>
  <si>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</si>
  <si>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</si>
  <si>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</si>
  <si>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</si>
  <si>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</si>
  <si>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</si>
  <si>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</si>
  <si>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</si>
  <si>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</si>
  <si>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</si>
  <si>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</si>
  <si>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</si>
  <si>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</si>
  <si>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</si>
  <si>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</si>
  <si>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</si>
  <si>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</si>
  <si>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</si>
  <si>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</si>
  <si>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</si>
  <si>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</si>
  <si>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</si>
  <si>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</si>
  <si>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</si>
  <si>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</si>
  <si>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</si>
  <si>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</si>
  <si>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</si>
  <si>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</si>
  <si>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</si>
  <si>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</si>
  <si>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</si>
  <si>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</si>
  <si>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</si>
  <si>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</si>
  <si>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</si>
  <si>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</si>
  <si>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</si>
  <si>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</si>
  <si>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</si>
  <si>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</si>
  <si>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</si>
  <si>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</si>
  <si>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</si>
  <si>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</si>
  <si>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</si>
  <si>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</si>
  <si>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</si>
  <si>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</si>
  <si>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</si>
  <si>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</si>
  <si>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</si>
  <si>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</si>
  <si>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</si>
  <si>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</si>
  <si>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</si>
  <si>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</si>
  <si>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</si>
  <si>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</si>
  <si>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</si>
  <si>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</si>
  <si>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</si>
  <si>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</si>
  <si>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</si>
  <si>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</si>
  <si>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</si>
  <si>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</si>
  <si>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</si>
  <si>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</si>
  <si>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</si>
  <si>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</si>
  <si>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</si>
  <si>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</si>
  <si>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</si>
  <si>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</si>
  <si>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</si>
  <si>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</si>
  <si>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</si>
  <si>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</si>
  <si>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</si>
  <si>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</si>
  <si>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</si>
  <si>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</si>
  <si>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</si>
  <si>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</si>
  <si>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</si>
  <si>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</si>
  <si>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</si>
  <si>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</si>
  <si>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</si>
  <si>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</si>
  <si>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</si>
  <si>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</si>
  <si>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</si>
  <si>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</si>
  <si>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</si>
  <si>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</si>
  <si>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</si>
  <si>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</si>
  <si>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</si>
  <si>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</si>
  <si>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</si>
  <si>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</si>
  <si>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</si>
  <si>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</si>
  <si>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</si>
  <si>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</si>
  <si>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</si>
  <si>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</si>
  <si>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</si>
  <si>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</si>
  <si>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</si>
  <si>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</si>
  <si>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</si>
  <si>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</si>
  <si>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</si>
  <si>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</si>
  <si>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</si>
  <si>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</si>
  <si>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</si>
  <si>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</si>
  <si>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</si>
  <si>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</si>
  <si>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</si>
  <si>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</si>
  <si>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</si>
  <si>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</si>
  <si>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</si>
  <si>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</si>
  <si>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</si>
  <si>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</si>
  <si>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</si>
  <si>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</si>
  <si>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</si>
  <si>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</si>
  <si>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</si>
  <si>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</si>
  <si>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</si>
  <si>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</si>
  <si>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</si>
  <si>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</si>
  <si>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</si>
  <si>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</si>
  <si>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</si>
  <si>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</si>
  <si>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</si>
  <si>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</si>
  <si>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</si>
  <si>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</si>
  <si>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</si>
  <si>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</si>
  <si>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</si>
  <si>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</si>
  <si>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</si>
  <si>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</si>
  <si>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</si>
  <si>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</si>
  <si>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</si>
  <si>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</si>
  <si>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</si>
  <si>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</si>
  <si>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</si>
  <si>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</si>
  <si>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</si>
  <si>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</si>
  <si>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</si>
  <si>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</si>
  <si>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</si>
  <si>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</si>
  <si>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</si>
  <si>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</si>
  <si>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</si>
  <si>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</si>
  <si>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</si>
  <si>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</si>
  <si>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</si>
  <si>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</si>
  <si>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</si>
  <si>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</si>
  <si>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</si>
  <si>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</si>
  <si>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</si>
  <si>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</si>
  <si>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</si>
  <si>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</si>
  <si>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</si>
  <si>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</si>
  <si>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</si>
  <si>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</si>
  <si>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</si>
  <si>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</si>
  <si>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</si>
  <si>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</si>
  <si>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</si>
  <si>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</si>
  <si>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</si>
  <si>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</si>
  <si>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</si>
  <si>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</si>
  <si>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</si>
  <si>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</si>
  <si>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</si>
  <si>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</si>
  <si>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</si>
  <si>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</si>
  <si>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</si>
  <si>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</si>
  <si>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</si>
  <si>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</si>
  <si>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</si>
  <si>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</si>
  <si>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</si>
  <si>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</si>
  <si>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</si>
  <si>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</si>
  <si>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</si>
  <si>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</si>
  <si>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</si>
  <si>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</si>
  <si>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</si>
  <si>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</si>
  <si>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</si>
  <si>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</si>
  <si>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</si>
  <si>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</si>
  <si>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</si>
  <si>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</si>
  <si>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</si>
  <si>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</si>
  <si>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</si>
  <si>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</si>
  <si>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</si>
  <si>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</si>
  <si>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</si>
  <si>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</si>
  <si>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</si>
  <si>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</si>
  <si>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</si>
  <si>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</si>
  <si>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</si>
  <si>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</si>
  <si>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</si>
  <si>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</si>
  <si>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</si>
  <si>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</si>
  <si>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</si>
  <si>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</si>
  <si>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</si>
  <si>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</si>
  <si>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</si>
  <si>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</si>
  <si>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</si>
  <si>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</si>
  <si>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</si>
  <si>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</si>
  <si>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</si>
  <si>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</si>
  <si>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</si>
  <si>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</si>
  <si>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</si>
  <si>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</si>
  <si>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</si>
  <si>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</si>
  <si>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</si>
  <si>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</si>
  <si>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</si>
  <si>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</si>
  <si>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</si>
  <si>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</si>
  <si>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</si>
  <si>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</si>
  <si>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</si>
  <si>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</si>
  <si>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</si>
  <si>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</si>
  <si>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</si>
  <si>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</si>
  <si>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</si>
  <si>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</si>
  <si>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</si>
  <si>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</si>
  <si>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</si>
  <si>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</si>
  <si>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</si>
  <si>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</si>
  <si>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</si>
  <si>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</si>
  <si>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</si>
  <si>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</si>
  <si>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</si>
  <si>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</si>
  <si>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</si>
  <si>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</si>
  <si>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</si>
  <si>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</si>
  <si>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</si>
  <si>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</si>
  <si>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</si>
  <si>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</si>
  <si>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</si>
  <si>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</si>
  <si>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</si>
  <si>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</si>
  <si>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</si>
  <si>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</si>
  <si>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</si>
  <si>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</si>
  <si>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</si>
  <si>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</si>
  <si>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</si>
  <si>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</si>
  <si>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</si>
  <si>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</si>
  <si>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</si>
  <si>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</si>
  <si>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</si>
  <si>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</si>
  <si>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</si>
  <si>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</si>
  <si>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</si>
  <si>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</si>
  <si>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</si>
  <si>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</si>
  <si>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</si>
  <si>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</si>
  <si>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</si>
  <si>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</si>
  <si>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</si>
  <si>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</si>
  <si>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</si>
  <si>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</si>
  <si>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</si>
  <si>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</si>
  <si>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</si>
  <si>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</si>
  <si>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</si>
  <si>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</si>
  <si>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</si>
  <si>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</si>
  <si>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</si>
  <si>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</si>
  <si>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</si>
  <si>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</si>
  <si>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</si>
  <si>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</si>
  <si>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</si>
  <si>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</si>
  <si>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</si>
  <si>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</si>
  <si>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</si>
  <si>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</si>
  <si>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</si>
  <si>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</si>
  <si>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</si>
  <si>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</si>
  <si>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</si>
  <si>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</si>
  <si>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</si>
  <si>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</si>
  <si>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</si>
  <si>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</si>
  <si>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</si>
  <si>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</si>
  <si>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</si>
  <si>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</si>
  <si>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</si>
  <si>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</si>
  <si>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</si>
  <si>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</si>
  <si>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</si>
  <si>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</si>
  <si>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</si>
  <si>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</si>
  <si>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</si>
  <si>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</si>
  <si>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</si>
  <si>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</si>
  <si>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</si>
  <si>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</si>
  <si>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</si>
  <si>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</si>
  <si>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</si>
  <si>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</si>
  <si>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</si>
  <si>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</si>
  <si>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</si>
  <si>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</si>
  <si>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</si>
  <si>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</si>
  <si>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</si>
  <si>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</si>
  <si>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</si>
  <si>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</si>
  <si>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</si>
  <si>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</si>
  <si>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</si>
  <si>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</si>
  <si>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</si>
  <si>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</si>
  <si>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</si>
  <si>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</si>
  <si>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</si>
  <si>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</si>
  <si>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</si>
  <si>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</si>
  <si>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</si>
  <si>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</si>
  <si>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</si>
  <si>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</si>
  <si>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</si>
  <si>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</si>
  <si>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</si>
  <si>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</si>
  <si>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</si>
  <si>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</si>
  <si>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</si>
  <si>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</si>
  <si>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</si>
  <si>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</si>
  <si>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</si>
  <si>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</si>
  <si>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</si>
  <si>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</si>
  <si>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</si>
  <si>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</si>
  <si>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</si>
  <si>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</si>
  <si>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</si>
  <si>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</si>
  <si>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</si>
  <si>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</si>
  <si>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</si>
  <si>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</si>
  <si>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</si>
  <si>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</si>
  <si>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</si>
  <si>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</si>
  <si>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</si>
  <si>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</si>
  <si>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</si>
  <si>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</si>
  <si>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</si>
  <si>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</si>
  <si>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</si>
  <si>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</si>
  <si>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</si>
  <si>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</si>
  <si>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</si>
  <si>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</si>
  <si>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</si>
  <si>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</si>
  <si>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</si>
  <si>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</si>
  <si>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</si>
  <si>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</si>
  <si>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</si>
  <si>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</si>
  <si>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</si>
  <si>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</si>
  <si>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</si>
  <si>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</si>
  <si>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</si>
  <si>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</si>
  <si>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</si>
  <si>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</si>
  <si>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</si>
  <si>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</si>
  <si>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</si>
  <si>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</si>
  <si>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</si>
  <si>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</si>
  <si>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</si>
  <si>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</si>
  <si>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</si>
  <si>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</si>
  <si>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</si>
  <si>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</si>
  <si>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</si>
  <si>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</si>
  <si>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</si>
  <si>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</si>
  <si>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</si>
  <si>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</si>
  <si>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</si>
  <si>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</si>
  <si>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</si>
  <si>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</si>
  <si>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</si>
  <si>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</si>
  <si>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</si>
  <si>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</si>
  <si>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</si>
  <si>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</si>
  <si>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</si>
  <si>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</si>
  <si>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</si>
  <si>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</si>
  <si>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</si>
  <si>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</si>
  <si>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</si>
  <si>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</si>
  <si>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</si>
  <si>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</si>
  <si>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</si>
  <si>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</si>
  <si>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</si>
  <si>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</si>
  <si>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</si>
  <si>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</si>
  <si>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</si>
  <si>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</si>
  <si>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</si>
  <si>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</si>
  <si>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</si>
  <si>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</si>
  <si>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</si>
  <si>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</si>
  <si>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</si>
  <si>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</si>
  <si>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</si>
  <si>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</si>
  <si>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</si>
  <si>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</si>
  <si>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</si>
  <si>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</si>
  <si>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</si>
  <si>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</si>
  <si>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</si>
  <si>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</si>
  <si>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</si>
  <si>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</si>
  <si>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</si>
  <si>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</si>
  <si>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</si>
  <si>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</si>
  <si>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</si>
  <si>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</si>
  <si>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</si>
  <si>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</si>
  <si>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</si>
  <si>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</si>
  <si>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</si>
  <si>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</si>
  <si>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</si>
  <si>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</si>
  <si>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</si>
  <si>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</si>
  <si>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</si>
  <si>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</si>
  <si>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</si>
  <si>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</si>
  <si>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</si>
  <si>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</si>
  <si>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</si>
  <si>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</si>
  <si>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</si>
  <si>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</si>
  <si>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</si>
  <si>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</si>
  <si>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</si>
  <si>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</si>
  <si>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</si>
  <si>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</si>
  <si>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</si>
  <si>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</si>
  <si>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</si>
  <si>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</si>
  <si>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</si>
  <si>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</si>
  <si>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</si>
  <si>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</si>
  <si>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</si>
  <si>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</si>
  <si>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</si>
  <si>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</si>
  <si>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</si>
  <si>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</si>
  <si>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</si>
  <si>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</si>
  <si>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</si>
  <si>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</si>
  <si>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</si>
  <si>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</si>
  <si>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</si>
  <si>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</si>
  <si>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</si>
  <si>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</si>
  <si>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</si>
  <si>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</si>
  <si>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</si>
  <si>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</si>
  <si>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</si>
  <si>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</si>
  <si>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</si>
  <si>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</si>
  <si>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</si>
  <si>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</si>
  <si>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</si>
  <si>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</si>
  <si>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</si>
  <si>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</si>
  <si>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</si>
  <si>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</si>
  <si>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</si>
  <si>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</si>
  <si>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</si>
  <si>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</si>
  <si>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</si>
  <si>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</si>
  <si>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</si>
  <si>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</si>
  <si>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</si>
  <si>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</si>
  <si>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</si>
  <si>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</si>
  <si>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</si>
  <si>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</si>
  <si>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</si>
  <si>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</si>
  <si>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</si>
  <si>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</si>
  <si>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</si>
  <si>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</si>
  <si>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</si>
  <si>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</si>
  <si>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</si>
  <si>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</si>
  <si>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</si>
  <si>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</si>
  <si>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</si>
  <si>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</si>
  <si>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</si>
  <si>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</si>
  <si>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</si>
  <si>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</si>
  <si>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</si>
  <si>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</si>
  <si>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</si>
  <si>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</si>
  <si>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</si>
  <si>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</si>
  <si>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</si>
  <si>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</si>
  <si>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</si>
  <si>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</si>
  <si>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</si>
  <si>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</si>
  <si>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</si>
  <si>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</si>
  <si>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</si>
  <si>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</si>
  <si>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</si>
  <si>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</si>
  <si>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</si>
  <si>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</si>
  <si>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</si>
  <si>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</si>
  <si>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</si>
  <si>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</si>
  <si>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</si>
  <si>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</si>
  <si>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</si>
  <si>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</si>
  <si>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</si>
  <si>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</si>
  <si>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</si>
  <si>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</si>
  <si>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</si>
  <si>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</si>
  <si>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</si>
  <si>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</si>
  <si>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</si>
  <si>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</si>
  <si>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</si>
  <si>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</si>
  <si>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</si>
  <si>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</si>
  <si>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</si>
  <si>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</si>
  <si>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</si>
  <si>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</si>
  <si>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</si>
  <si>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</si>
  <si>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</si>
  <si>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</si>
  <si>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</si>
  <si>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</si>
  <si>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</si>
  <si>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</si>
  <si>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</si>
  <si>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</si>
  <si>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</si>
  <si>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</si>
  <si>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</si>
  <si>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</si>
  <si>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</si>
  <si>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</si>
  <si>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</si>
  <si>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</si>
  <si>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</si>
  <si>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</si>
  <si>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</si>
  <si>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</si>
  <si>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</si>
  <si>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</si>
  <si>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</si>
  <si>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</si>
  <si>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</si>
  <si>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</si>
  <si>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</si>
  <si>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</si>
  <si>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</si>
  <si>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</si>
  <si>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</si>
  <si>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</si>
  <si>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</si>
  <si>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</si>
  <si>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</si>
  <si>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</si>
  <si>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</si>
  <si>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</si>
  <si>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</si>
  <si>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</si>
  <si>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</si>
  <si>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</si>
  <si>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</si>
  <si>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</si>
  <si>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</si>
  <si>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</si>
  <si>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</si>
  <si>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</si>
  <si>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</si>
  <si>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</si>
  <si>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</si>
  <si>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</si>
  <si>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</si>
  <si>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</si>
  <si>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</si>
  <si>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</si>
  <si>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</si>
  <si>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</si>
  <si>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</si>
  <si>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</si>
  <si>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</si>
  <si>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</si>
  <si>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</si>
  <si>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</si>
  <si>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</si>
  <si>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</si>
  <si>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</si>
  <si>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</si>
  <si>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</si>
  <si>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</si>
  <si>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</si>
  <si>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</si>
  <si>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</si>
  <si>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</si>
  <si>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</si>
  <si>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</si>
  <si>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</si>
  <si>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</si>
  <si>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</si>
  <si>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</si>
  <si>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</si>
  <si>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</si>
  <si>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</si>
  <si>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</si>
  <si>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</si>
  <si>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</si>
  <si>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</si>
  <si>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</si>
  <si>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</si>
  <si>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</si>
  <si>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</si>
  <si>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</si>
  <si>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</si>
  <si>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</si>
  <si>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</si>
  <si>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</si>
  <si>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</si>
  <si>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</si>
  <si>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</si>
  <si>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</si>
  <si>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</si>
  <si>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</si>
  <si>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</si>
  <si>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</si>
  <si>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</si>
  <si>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</si>
  <si>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</si>
  <si>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</si>
  <si>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</si>
  <si>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</si>
  <si>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</si>
  <si>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</si>
  <si>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</si>
  <si>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</si>
  <si>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</si>
  <si>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</si>
  <si>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</si>
  <si>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</si>
  <si>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</si>
  <si>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</si>
  <si>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</si>
  <si>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</si>
  <si>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</si>
  <si>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</si>
  <si>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</si>
  <si>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</si>
  <si>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</si>
  <si>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</si>
  <si>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</si>
  <si>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</si>
  <si>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</si>
  <si>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</si>
  <si>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</si>
  <si>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</si>
  <si>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</si>
  <si>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</si>
  <si>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</si>
  <si>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</si>
  <si>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</si>
  <si>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</si>
  <si>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</si>
  <si>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</si>
  <si>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</si>
  <si>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</si>
  <si>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</si>
  <si>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</si>
  <si>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</si>
  <si>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</si>
  <si>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</si>
  <si>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</si>
  <si>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</si>
  <si>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</si>
  <si>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</si>
  <si>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</si>
  <si>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</si>
  <si>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</si>
  <si>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</si>
  <si>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</si>
  <si>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</si>
  <si>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</si>
  <si>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</si>
  <si>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</si>
  <si>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</si>
  <si>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</si>
  <si>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</si>
  <si>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</si>
  <si>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</si>
  <si>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</si>
  <si>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</si>
  <si>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</si>
  <si>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</si>
  <si>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</si>
  <si>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</si>
  <si>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</si>
  <si>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</si>
  <si>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</si>
  <si>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</si>
  <si>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</si>
  <si>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</si>
  <si>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</si>
  <si>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</si>
  <si>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</si>
  <si>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</si>
  <si>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</si>
  <si>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</si>
  <si>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</si>
  <si>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</si>
  <si>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</si>
  <si>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</si>
  <si>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</si>
  <si>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</si>
  <si>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</si>
  <si>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</si>
  <si>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</si>
  <si>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</si>
  <si>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</si>
  <si>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</si>
  <si>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</si>
  <si>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</si>
  <si>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</si>
  <si>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</si>
  <si>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</si>
  <si>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</si>
  <si>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</si>
  <si>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</si>
  <si>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</si>
  <si>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</si>
  <si>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</si>
  <si>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</si>
  <si>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</si>
  <si>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</si>
  <si>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</si>
  <si>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</si>
  <si>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</si>
  <si>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</si>
  <si>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</si>
  <si>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</si>
  <si>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</si>
  <si>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</si>
  <si>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</si>
  <si>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</si>
  <si>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</si>
  <si>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</si>
  <si>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</si>
  <si>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</si>
  <si>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</si>
  <si>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</si>
  <si>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</si>
  <si>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</si>
  <si>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</si>
  <si>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</si>
  <si>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</si>
  <si>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</si>
  <si>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</si>
  <si>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</si>
  <si>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</si>
  <si>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</si>
  <si>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</si>
  <si>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</si>
  <si>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</si>
  <si>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</si>
  <si>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</si>
  <si>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</si>
  <si>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</si>
  <si>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</si>
  <si>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</si>
  <si>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</si>
  <si>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</si>
  <si>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</si>
  <si>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</si>
  <si>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</si>
  <si>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</si>
  <si>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</si>
  <si>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</si>
  <si>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</si>
  <si>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</si>
  <si>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</si>
  <si>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</si>
  <si>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</si>
  <si>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</si>
  <si>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</si>
  <si>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</si>
  <si>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</si>
  <si>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</si>
  <si>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</si>
  <si>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</si>
  <si>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</si>
  <si>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</si>
  <si>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</si>
  <si>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</si>
  <si>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</si>
  <si>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</si>
  <si>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</si>
  <si>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</si>
  <si>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</si>
  <si>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</si>
  <si>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</si>
  <si>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</si>
  <si>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</si>
  <si>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</si>
  <si>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</si>
  <si>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</si>
  <si>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</si>
  <si>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</si>
  <si>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</si>
  <si>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</si>
  <si>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</si>
  <si>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</si>
  <si>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</si>
  <si>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</si>
  <si>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</si>
  <si>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</si>
  <si>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</si>
  <si>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</si>
  <si>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</si>
  <si>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</si>
  <si>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</si>
  <si>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</si>
  <si>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</si>
  <si>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</si>
  <si>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</si>
  <si>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</si>
  <si>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</si>
  <si>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</si>
  <si>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</si>
  <si>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</si>
  <si>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</si>
  <si>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</si>
  <si>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</si>
  <si>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</si>
  <si>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</si>
  <si>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</si>
  <si>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</si>
  <si>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</si>
  <si>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</si>
  <si>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</si>
  <si>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</si>
  <si>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</si>
  <si>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</si>
  <si>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</si>
  <si>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</si>
  <si>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</si>
  <si>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</si>
  <si>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</si>
  <si>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</si>
  <si>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</si>
  <si>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</si>
  <si>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</si>
  <si>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</si>
  <si>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</si>
  <si>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</si>
  <si>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</si>
  <si>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</si>
  <si>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</si>
  <si>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</si>
  <si>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</si>
  <si>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</si>
  <si>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</si>
  <si>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</si>
  <si>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</si>
  <si>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</si>
  <si>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</si>
  <si>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</si>
  <si>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</si>
  <si>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</si>
  <si>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</si>
  <si>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</si>
  <si>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</si>
  <si>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</si>
  <si>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</si>
  <si>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</si>
  <si>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</si>
  <si>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</si>
  <si>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</si>
  <si>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</si>
  <si>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</si>
  <si>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</si>
  <si>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</si>
  <si>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</si>
  <si>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</si>
  <si>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</si>
  <si>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</si>
  <si>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</si>
  <si>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</si>
  <si>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</si>
  <si>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</si>
  <si>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</si>
  <si>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</si>
  <si>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</si>
  <si>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</si>
  <si>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</si>
  <si>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</si>
  <si>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</si>
  <si>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</si>
  <si>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</si>
  <si>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</si>
  <si>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</si>
  <si>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</si>
  <si>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</si>
  <si>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</si>
  <si>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</si>
  <si>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</si>
  <si>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</si>
  <si>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</si>
  <si>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</si>
  <si>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</si>
  <si>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</si>
  <si>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</si>
  <si>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</si>
  <si>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</si>
  <si>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</si>
  <si>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</si>
  <si>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</si>
  <si>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</si>
  <si>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</si>
  <si>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</si>
  <si>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</si>
  <si>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</si>
  <si>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</si>
  <si>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</si>
  <si>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</si>
  <si>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</si>
  <si>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</si>
  <si>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</si>
  <si>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</si>
  <si>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</si>
  <si>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</si>
  <si>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</si>
  <si>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</si>
  <si>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</si>
  <si>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</si>
  <si>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</si>
  <si>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</si>
  <si>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</si>
  <si>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</si>
  <si>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</si>
  <si>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</si>
  <si>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</si>
  <si>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</si>
  <si>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</si>
  <si>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</si>
  <si>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</si>
  <si>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</si>
  <si>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</si>
  <si>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</si>
  <si>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</si>
  <si>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</si>
  <si>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</si>
  <si>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</si>
  <si>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</si>
  <si>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</si>
  <si>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</si>
  <si>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</si>
  <si>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</si>
  <si>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</si>
  <si>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</si>
  <si>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</si>
  <si>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</si>
  <si>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</si>
  <si>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</si>
  <si>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</si>
  <si>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</si>
  <si>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</si>
  <si>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</si>
  <si>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</si>
  <si>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</si>
  <si>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</si>
  <si>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</si>
  <si>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</si>
  <si>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</si>
  <si>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</si>
  <si>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</si>
  <si>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</si>
  <si>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</si>
  <si>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</si>
  <si>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</si>
  <si>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</si>
  <si>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</si>
  <si>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</si>
  <si>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</si>
  <si>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</si>
  <si>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</si>
  <si>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</si>
  <si>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</si>
  <si>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</si>
  <si>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</si>
  <si>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</si>
  <si>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</si>
  <si>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</si>
  <si>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</si>
  <si>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</si>
  <si>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</si>
  <si>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</si>
  <si>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</si>
  <si>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</si>
  <si>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</si>
  <si>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</si>
  <si>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</si>
  <si>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</si>
  <si>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</si>
  <si>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</si>
  <si>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</si>
  <si>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</si>
  <si>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</si>
  <si>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</si>
  <si>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</si>
  <si>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</si>
  <si>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</si>
  <si>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</si>
  <si>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</si>
  <si>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</si>
  <si>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</si>
  <si>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</si>
  <si>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</si>
  <si>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</si>
  <si>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</si>
  <si>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</si>
  <si>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</si>
  <si>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</si>
  <si>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</si>
  <si>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</si>
  <si>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</si>
  <si>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</si>
  <si>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</si>
  <si>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</si>
  <si>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</si>
  <si>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</si>
  <si>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</si>
  <si>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</si>
  <si>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</si>
  <si>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</si>
  <si>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</si>
  <si>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</si>
  <si>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</si>
  <si>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</si>
  <si>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</si>
  <si>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</si>
  <si>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</si>
  <si>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</si>
  <si>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</si>
  <si>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</si>
  <si>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</si>
  <si>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</si>
  <si>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</si>
  <si>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</si>
  <si>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</si>
  <si>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</si>
  <si>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</si>
  <si>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</si>
  <si>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</si>
  <si>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</si>
  <si>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</si>
  <si>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</si>
  <si>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</si>
  <si>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</si>
  <si>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</si>
  <si>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</si>
  <si>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</si>
  <si>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</si>
  <si>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</si>
  <si>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</si>
  <si>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</si>
  <si>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</si>
  <si>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</si>
  <si>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</si>
  <si>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</si>
  <si>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</si>
  <si>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</si>
  <si>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</si>
  <si>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</si>
  <si>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</si>
  <si>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</si>
  <si>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</si>
  <si>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</si>
  <si>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</si>
  <si>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</si>
  <si>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</si>
  <si>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</si>
  <si>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</si>
  <si>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</si>
  <si>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</si>
  <si>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</si>
  <si>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</si>
  <si>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</si>
  <si>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</si>
  <si>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</si>
  <si>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</si>
  <si>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</si>
  <si>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</si>
  <si>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</si>
  <si>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</si>
  <si>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</si>
  <si>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</si>
  <si>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</si>
  <si>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</si>
  <si>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</si>
  <si>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</si>
  <si>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</si>
  <si>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</si>
  <si>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</si>
  <si>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</si>
  <si>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</si>
  <si>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</si>
  <si>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</si>
  <si>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</si>
  <si>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</si>
  <si>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</si>
  <si>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</si>
  <si>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</si>
  <si>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</si>
  <si>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</si>
  <si>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</si>
  <si>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</si>
  <si>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</si>
  <si>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</si>
  <si>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</si>
  <si>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</si>
  <si>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</si>
  <si>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</si>
  <si>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</si>
  <si>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</si>
  <si>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</si>
  <si>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</si>
  <si>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</si>
  <si>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</si>
  <si>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</si>
  <si>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</si>
  <si>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</si>
  <si>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</si>
  <si>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</si>
  <si>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</si>
  <si>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</si>
  <si>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</si>
  <si>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</si>
  <si>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</si>
  <si>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</si>
  <si>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</si>
  <si>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</si>
  <si>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</si>
  <si>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</si>
  <si>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</si>
  <si>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</si>
  <si>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</si>
  <si>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</si>
  <si>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</si>
  <si>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</si>
  <si>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</si>
  <si>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</si>
  <si>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</si>
  <si>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</si>
  <si>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</si>
  <si>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</si>
  <si>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</si>
  <si>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</si>
  <si>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</si>
  <si>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</si>
  <si>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</si>
  <si>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</si>
  <si>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</si>
  <si>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</si>
  <si>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</si>
  <si>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</si>
  <si>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</si>
  <si>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</si>
  <si>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</si>
  <si>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</si>
  <si>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</si>
  <si>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</si>
  <si>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</si>
  <si>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</si>
  <si>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</si>
  <si>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</si>
  <si>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</si>
  <si>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</si>
  <si>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</si>
  <si>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</si>
  <si>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</si>
  <si>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</si>
  <si>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</si>
  <si>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</si>
  <si>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</si>
  <si>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</si>
  <si>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</si>
  <si>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</si>
  <si>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</si>
  <si>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</si>
  <si>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</si>
  <si>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</si>
  <si>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</si>
  <si>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</si>
  <si>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</si>
  <si>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</si>
  <si>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</si>
  <si>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</si>
  <si>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</si>
  <si>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</si>
  <si>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</si>
  <si>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</si>
  <si>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</si>
  <si>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</si>
  <si>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</si>
  <si>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</si>
  <si>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</si>
  <si>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</si>
  <si>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</si>
  <si>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</si>
  <si>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</si>
  <si>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</si>
  <si>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</si>
  <si>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</si>
  <si>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</si>
  <si>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</si>
  <si>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</si>
  <si>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</si>
  <si>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</si>
  <si>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</si>
  <si>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</si>
  <si>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</si>
  <si>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</si>
  <si>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</si>
  <si>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</si>
  <si>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</si>
  <si>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</si>
  <si>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</si>
  <si>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</si>
  <si>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</si>
  <si>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</si>
  <si>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</si>
  <si>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</si>
  <si>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</si>
  <si>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</si>
  <si>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</si>
  <si>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</si>
  <si>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</si>
  <si>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</si>
  <si>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</si>
  <si>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</si>
  <si>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</si>
  <si>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</si>
  <si>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</si>
  <si>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</si>
  <si>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</si>
  <si>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</si>
  <si>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</si>
  <si>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</si>
  <si>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</si>
  <si>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</si>
  <si>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</si>
  <si>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</si>
  <si>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</si>
  <si>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</si>
  <si>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</si>
  <si>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</si>
  <si>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</si>
  <si>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</si>
  <si>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</si>
  <si>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</si>
  <si>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</si>
  <si>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</si>
  <si>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</si>
  <si>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</si>
  <si>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</si>
  <si>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</si>
  <si>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</si>
  <si>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</si>
  <si>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</si>
  <si>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</si>
  <si>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</si>
  <si>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</si>
  <si>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</si>
  <si>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</si>
  <si>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</si>
  <si>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</si>
  <si>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</si>
  <si>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</si>
  <si>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</si>
  <si>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</si>
  <si>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</si>
  <si>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</si>
  <si>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</si>
  <si>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</si>
  <si>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</si>
  <si>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</si>
  <si>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</si>
  <si>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</si>
  <si>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</si>
  <si>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</si>
  <si>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</si>
  <si>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</si>
  <si>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</si>
  <si>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</si>
  <si>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</si>
  <si>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</si>
  <si>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</si>
  <si>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</si>
  <si>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</si>
  <si>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</si>
  <si>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</si>
  <si>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</si>
  <si>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</si>
  <si>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</si>
  <si>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</si>
  <si>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</si>
  <si>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</si>
  <si>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</si>
  <si>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</si>
  <si>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</si>
  <si>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</si>
  <si>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</si>
  <si>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</si>
  <si>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</si>
  <si>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</si>
  <si>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</si>
  <si>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</si>
  <si>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</si>
  <si>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</si>
  <si>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</si>
  <si>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</si>
  <si>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</si>
  <si>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</si>
  <si>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</si>
  <si>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</si>
  <si>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</si>
  <si>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</si>
  <si>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</si>
  <si>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</si>
  <si>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</si>
  <si>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</si>
  <si>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</si>
  <si>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</si>
  <si>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</si>
  <si>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</si>
  <si>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</si>
  <si>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</si>
  <si>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</si>
  <si>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</si>
  <si>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</si>
  <si>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</si>
  <si>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</si>
  <si>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</si>
  <si>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</si>
  <si>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</si>
  <si>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</si>
  <si>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</si>
  <si>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</si>
  <si>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</si>
  <si>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</si>
  <si>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</si>
  <si>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</si>
  <si>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</si>
  <si>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</si>
  <si>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</si>
  <si>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</si>
  <si>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</si>
  <si>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</si>
  <si>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</si>
  <si>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</si>
  <si>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</si>
  <si>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</si>
  <si>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</si>
  <si>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</si>
  <si>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</si>
  <si>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</si>
  <si>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</si>
  <si>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</si>
  <si>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</si>
  <si>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</si>
  <si>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</si>
  <si>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</si>
  <si>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</si>
  <si>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</si>
  <si>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</si>
  <si>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</si>
  <si>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</si>
  <si>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</si>
  <si>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</si>
  <si>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</si>
  <si>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</si>
  <si>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</si>
  <si>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</si>
  <si>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</si>
  <si>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</si>
  <si>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</si>
  <si>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</si>
  <si>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</si>
  <si>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</si>
  <si>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</si>
  <si>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</si>
  <si>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</si>
  <si>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</si>
  <si>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</si>
  <si>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</si>
  <si>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</si>
  <si>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</si>
  <si>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</si>
  <si>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</si>
  <si>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</si>
  <si>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</si>
  <si>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</si>
  <si>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</si>
  <si>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</si>
  <si>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</si>
  <si>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</si>
  <si>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</si>
  <si>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</si>
  <si>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</si>
  <si>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</si>
  <si>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</si>
  <si>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</si>
  <si>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</si>
  <si>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</si>
  <si>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</si>
  <si>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</si>
  <si>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</si>
  <si>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</si>
  <si>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</si>
  <si>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</si>
  <si>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</si>
  <si>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</si>
  <si>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</si>
  <si>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</si>
  <si>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</si>
  <si>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</si>
  <si>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</si>
  <si>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</si>
  <si>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</si>
  <si>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</si>
  <si>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</si>
  <si>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</si>
  <si>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</si>
  <si>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</si>
  <si>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</si>
  <si>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</si>
  <si>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</si>
  <si>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</si>
  <si>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</si>
  <si>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</si>
  <si>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</si>
  <si>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</si>
  <si>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</si>
  <si>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</si>
  <si>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</si>
  <si>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</si>
  <si>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</si>
  <si>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</si>
  <si>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</si>
  <si>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</si>
  <si>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</si>
  <si>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</si>
  <si>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</si>
  <si>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</si>
  <si>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</si>
  <si>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</si>
  <si>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</si>
  <si>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</si>
  <si>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</si>
  <si>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</si>
  <si>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</si>
  <si>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</si>
  <si>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</si>
  <si>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</si>
  <si>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</si>
  <si>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</si>
  <si>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</si>
  <si>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</si>
  <si>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</si>
  <si>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</si>
  <si>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</si>
  <si>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</si>
  <si>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</si>
  <si>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</si>
  <si>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</si>
  <si>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</si>
  <si>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</si>
  <si>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</si>
  <si>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</si>
  <si>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</si>
  <si>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</si>
  <si>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</si>
  <si>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</si>
  <si>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</si>
  <si>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</si>
  <si>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</si>
  <si>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</si>
  <si>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</si>
  <si>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</si>
  <si>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</si>
  <si>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</si>
  <si>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</si>
  <si>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</si>
  <si>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</si>
  <si>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</si>
  <si>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</si>
  <si>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</si>
  <si>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</si>
  <si>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</si>
  <si>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</si>
  <si>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</si>
  <si>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</si>
  <si>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</si>
  <si>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</si>
  <si>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</si>
  <si>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</si>
  <si>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</si>
  <si>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</si>
  <si>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</si>
  <si>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</si>
  <si>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</si>
  <si>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</si>
  <si>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</si>
  <si>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</si>
  <si>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</si>
  <si>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</si>
  <si>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</si>
  <si>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</si>
  <si>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</si>
  <si>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</si>
  <si>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</si>
  <si>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</si>
  <si>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</si>
  <si>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</si>
  <si>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</si>
  <si>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</si>
  <si>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</si>
  <si>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</si>
  <si>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</si>
  <si>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</si>
  <si>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</si>
  <si>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</si>
  <si>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</si>
  <si>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</si>
  <si>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</si>
  <si>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</si>
  <si>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</si>
  <si>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</si>
  <si>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</si>
  <si>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</si>
  <si>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</si>
  <si>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</si>
  <si>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</si>
  <si>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</si>
  <si>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</si>
  <si>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</si>
  <si>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</si>
  <si>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</si>
  <si>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</si>
  <si>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</si>
  <si>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</si>
  <si>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</si>
  <si>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</si>
  <si>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</si>
  <si>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</si>
  <si>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</si>
  <si>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</si>
  <si>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</si>
  <si>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</si>
  <si>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</si>
  <si>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</si>
  <si>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</si>
  <si>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</si>
  <si>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</si>
  <si>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</si>
  <si>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</si>
  <si>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</si>
  <si>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</si>
  <si>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</si>
  <si>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</si>
  <si>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</si>
  <si>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</si>
  <si>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</si>
  <si>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</si>
  <si>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</si>
  <si>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</si>
  <si>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</si>
  <si>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</si>
  <si>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</si>
  <si>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</si>
  <si>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</si>
  <si>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</si>
  <si>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</si>
  <si>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</si>
  <si>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</si>
  <si>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</si>
  <si>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</si>
  <si>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</si>
  <si>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</si>
  <si>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</si>
  <si>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</si>
  <si>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</si>
  <si>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</si>
  <si>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</si>
  <si>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</si>
  <si>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</si>
  <si>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</si>
  <si>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</si>
  <si>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</si>
  <si>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</si>
  <si>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</si>
  <si>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</si>
  <si>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</si>
  <si>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</si>
  <si>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</si>
  <si>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</si>
  <si>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</si>
  <si>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</si>
  <si>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</si>
  <si>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</si>
  <si>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</si>
  <si>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</si>
  <si>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</si>
  <si>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</si>
  <si>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</si>
  <si>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</si>
  <si>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</si>
  <si>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</si>
  <si>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</si>
  <si>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</si>
  <si>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</si>
  <si>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</si>
  <si>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</si>
  <si>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</si>
  <si>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</si>
  <si>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</si>
  <si>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</si>
  <si>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</si>
  <si>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</si>
  <si>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</si>
  <si>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</si>
  <si>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</si>
  <si>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</si>
  <si>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</si>
  <si>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</si>
  <si>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</si>
  <si>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</si>
  <si>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</si>
  <si>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</si>
  <si>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</si>
  <si>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</si>
  <si>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</si>
  <si>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</si>
  <si>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</si>
  <si>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</si>
  <si>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</si>
  <si>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</si>
  <si>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</si>
  <si>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</si>
  <si>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</si>
  <si>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</si>
  <si>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</si>
  <si>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</si>
  <si>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</si>
  <si>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</si>
  <si>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</si>
  <si>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</si>
  <si>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</si>
  <si>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</si>
  <si>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</si>
  <si>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</si>
  <si>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</si>
  <si>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</si>
  <si>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</si>
  <si>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</si>
  <si>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</si>
  <si>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</si>
  <si>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</si>
  <si>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</si>
  <si>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</si>
  <si>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</si>
  <si>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</si>
  <si>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</si>
  <si>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</si>
  <si>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</si>
  <si>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</si>
  <si>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</si>
  <si>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</si>
  <si>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</si>
  <si>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</si>
  <si>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</si>
  <si>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</si>
  <si>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</si>
  <si>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</si>
  <si>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</si>
  <si>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</si>
  <si>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</si>
  <si>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</si>
  <si>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</si>
  <si>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</si>
  <si>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</si>
  <si>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</si>
  <si>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</si>
  <si>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</si>
  <si>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</si>
  <si>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</si>
  <si>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</si>
  <si>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</si>
  <si>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</si>
  <si>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</si>
  <si>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</si>
  <si>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</si>
  <si>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</si>
  <si>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</si>
  <si>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</si>
  <si>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</si>
  <si>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</si>
  <si>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</si>
  <si>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</si>
  <si>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</si>
  <si>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</si>
  <si>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</si>
  <si>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</si>
  <si>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</si>
  <si>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</si>
  <si>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</si>
  <si>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</si>
  <si>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</si>
  <si>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</si>
  <si>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</si>
  <si>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</si>
  <si>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</si>
  <si>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</si>
  <si>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</si>
  <si>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</si>
  <si>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</si>
  <si>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</si>
  <si>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</si>
  <si>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</si>
  <si>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</si>
  <si>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</si>
  <si>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</si>
  <si>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</si>
  <si>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</si>
  <si>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</si>
  <si>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</si>
  <si>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</si>
  <si>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</si>
  <si>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</si>
  <si>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</si>
  <si>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</si>
  <si>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</si>
  <si>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</si>
  <si>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</si>
  <si>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</si>
  <si>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</si>
  <si>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</si>
  <si>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</si>
  <si>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</si>
  <si>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</si>
  <si>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</si>
  <si>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</si>
  <si>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</si>
  <si>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</si>
  <si>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</si>
  <si>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</si>
  <si>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</si>
  <si>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</si>
  <si>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</si>
  <si>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</si>
  <si>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</si>
  <si>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</si>
  <si>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</si>
  <si>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</si>
  <si>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</si>
  <si>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</si>
  <si>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</si>
  <si>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</si>
  <si>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</si>
  <si>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</si>
  <si>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</si>
  <si>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</si>
  <si>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</si>
  <si>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</si>
  <si>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</si>
  <si>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</si>
  <si>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</si>
  <si>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</si>
  <si>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</si>
  <si>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</si>
  <si>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</si>
  <si>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</si>
  <si>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</si>
  <si>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</si>
  <si>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</si>
  <si>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</si>
  <si>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</si>
  <si>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</si>
  <si>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</si>
  <si>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</si>
  <si>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</si>
  <si>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</si>
  <si>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</si>
  <si>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</si>
  <si>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</si>
  <si>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</si>
  <si>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</si>
  <si>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</si>
  <si>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</si>
  <si>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</si>
  <si>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</si>
  <si>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</si>
  <si>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</si>
  <si>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</si>
  <si>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</si>
  <si>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</si>
  <si>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</si>
  <si>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</si>
  <si>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</si>
  <si>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</si>
  <si>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</si>
  <si>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</si>
  <si>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</si>
  <si>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</si>
  <si>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</si>
  <si>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</si>
  <si>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</si>
  <si>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</si>
  <si>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</si>
  <si>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</si>
  <si>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</si>
  <si>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</si>
  <si>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</si>
  <si>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</si>
  <si>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</si>
  <si>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</si>
  <si>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</si>
  <si>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</si>
  <si>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</si>
  <si>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</si>
  <si>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</si>
  <si>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</si>
  <si>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</si>
  <si>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</si>
  <si>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</si>
  <si>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</si>
  <si>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</si>
  <si>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</si>
  <si>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</si>
  <si>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</si>
  <si>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</si>
  <si>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</si>
  <si>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</si>
  <si>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</si>
  <si>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</si>
  <si>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</si>
  <si>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</si>
  <si>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</si>
  <si>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</si>
  <si>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</si>
  <si>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</si>
  <si>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</si>
  <si>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</si>
  <si>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</si>
  <si>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</si>
  <si>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</si>
  <si>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</si>
  <si>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</si>
  <si>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</si>
  <si>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</si>
  <si>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</si>
  <si>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</si>
  <si>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</si>
  <si>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</si>
  <si>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</si>
  <si>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</si>
  <si>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</si>
  <si>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</si>
  <si>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</si>
  <si>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</si>
  <si>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</si>
  <si>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</si>
  <si>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</si>
  <si>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</si>
  <si>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</si>
  <si>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</si>
  <si>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</si>
  <si>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</si>
  <si>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</si>
  <si>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</si>
  <si>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</si>
  <si>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</si>
  <si>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</si>
  <si>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</si>
  <si>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</si>
  <si>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</si>
  <si>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</si>
  <si>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</si>
  <si>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</si>
  <si>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</si>
  <si>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</si>
  <si>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</si>
  <si>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</si>
  <si>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</si>
  <si>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</si>
  <si>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</si>
  <si>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</si>
  <si>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</si>
  <si>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</si>
  <si>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</si>
  <si>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</si>
  <si>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</si>
  <si>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</si>
  <si>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</si>
  <si>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</si>
  <si>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</si>
  <si>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</si>
  <si>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</si>
  <si>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</si>
  <si>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</si>
  <si>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</si>
  <si>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</si>
  <si>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</si>
  <si>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</si>
  <si>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</si>
  <si>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</si>
  <si>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</si>
  <si>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</si>
  <si>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</si>
  <si>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</si>
  <si>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</si>
  <si>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</si>
  <si>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</si>
  <si>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</si>
  <si>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</si>
  <si>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</si>
  <si>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</si>
  <si>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</si>
  <si>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</si>
  <si>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</si>
  <si>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</si>
  <si>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</si>
  <si>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</si>
  <si>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</si>
  <si>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</si>
  <si>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</si>
  <si>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</si>
  <si>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</si>
  <si>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</si>
  <si>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</si>
  <si>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</si>
  <si>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</si>
  <si>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</si>
  <si>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</si>
  <si>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</si>
  <si>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</si>
  <si>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</si>
  <si>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</si>
  <si>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</si>
  <si>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</si>
  <si>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</si>
  <si>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</si>
  <si>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</si>
  <si>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</si>
  <si>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</si>
  <si>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</si>
  <si>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</si>
  <si>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</si>
  <si>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</si>
  <si>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</si>
  <si>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</si>
  <si>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</si>
  <si>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</si>
  <si>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</si>
  <si>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</si>
  <si>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</si>
  <si>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</si>
  <si>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</si>
  <si>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</si>
  <si>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</si>
  <si>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</si>
  <si>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</si>
  <si>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</si>
  <si>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</si>
  <si>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</si>
  <si>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</si>
  <si>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</si>
  <si>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</si>
  <si>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</si>
  <si>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</si>
  <si>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</si>
  <si>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</si>
  <si>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</si>
  <si>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</si>
  <si>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</si>
  <si>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</si>
  <si>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</si>
  <si>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</si>
  <si>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</si>
  <si>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</si>
  <si>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</si>
  <si>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</si>
  <si>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</si>
  <si>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</si>
  <si>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</si>
  <si>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</si>
  <si>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</si>
  <si>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</si>
  <si>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</si>
  <si>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</si>
  <si>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</si>
  <si>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</si>
  <si>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</si>
  <si>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</si>
  <si>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</si>
  <si>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</si>
  <si>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</si>
  <si>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</si>
  <si>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</si>
  <si>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</si>
  <si>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</si>
  <si>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</si>
  <si>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</si>
  <si>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</si>
  <si>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</si>
  <si>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</si>
  <si>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</si>
  <si>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</si>
  <si>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</si>
  <si>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</si>
  <si>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</si>
  <si>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</si>
  <si>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</si>
  <si>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</si>
  <si>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</si>
  <si>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</si>
  <si>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</si>
  <si>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</si>
  <si>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</si>
  <si>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</si>
  <si>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</si>
  <si>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</si>
  <si>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</si>
  <si>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</si>
  <si>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</si>
  <si>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</si>
  <si>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</si>
  <si>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</si>
  <si>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</si>
  <si>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</si>
  <si>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</si>
  <si>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</si>
  <si>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</si>
  <si>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</si>
  <si>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</si>
  <si>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</si>
  <si>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</si>
  <si>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</si>
  <si>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</si>
  <si>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</si>
  <si>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</si>
  <si>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</si>
  <si>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</si>
  <si>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</si>
  <si>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</si>
  <si>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</si>
  <si>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</si>
  <si>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</si>
  <si>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</si>
  <si>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</si>
  <si>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</si>
  <si>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</si>
  <si>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</si>
  <si>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</si>
  <si>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</si>
  <si>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</si>
  <si>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</si>
  <si>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</si>
  <si>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</si>
  <si>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</si>
  <si>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</si>
  <si>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</si>
  <si>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</si>
  <si>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</si>
  <si>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</si>
  <si>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</si>
  <si>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</si>
  <si>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</si>
  <si>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</si>
  <si>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</si>
  <si>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</si>
  <si>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</si>
  <si>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</si>
  <si>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</si>
  <si>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</si>
  <si>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</si>
  <si>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</si>
  <si>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</si>
  <si>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</si>
  <si>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</si>
  <si>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</si>
  <si>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</si>
  <si>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</si>
  <si>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</si>
  <si>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</si>
  <si>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</si>
  <si>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</si>
  <si>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</si>
  <si>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</si>
  <si>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</si>
  <si>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</si>
  <si>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</si>
  <si>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</si>
  <si>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</si>
  <si>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</si>
  <si>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</si>
  <si>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</si>
  <si>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</si>
  <si>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</si>
  <si>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</si>
  <si>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</si>
  <si>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</si>
  <si>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</si>
  <si>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</si>
  <si>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</si>
  <si>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</si>
  <si>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</si>
  <si>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</si>
  <si>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</si>
  <si>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</si>
  <si>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</si>
  <si>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</si>
  <si>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</si>
  <si>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</si>
  <si>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</si>
  <si>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</si>
  <si>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</si>
  <si>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</si>
  <si>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</si>
  <si>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</si>
  <si>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</si>
  <si>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</si>
  <si>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</si>
  <si>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</si>
  <si>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</si>
  <si>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</si>
  <si>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</si>
  <si>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</si>
  <si>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</si>
  <si>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</si>
  <si>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</si>
  <si>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</si>
  <si>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</si>
  <si>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</si>
  <si>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</si>
  <si>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</si>
  <si>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</si>
  <si>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</si>
  <si>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</si>
  <si>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</si>
  <si>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</si>
  <si>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</si>
  <si>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</si>
  <si>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</si>
  <si>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</si>
  <si>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</si>
  <si>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</si>
  <si>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</si>
  <si>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</si>
  <si>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</si>
  <si>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</si>
  <si>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</si>
  <si>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</si>
  <si>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</si>
  <si>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</si>
  <si>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</si>
  <si>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</si>
  <si>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</si>
  <si>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</si>
  <si>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</si>
  <si>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</si>
  <si>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</si>
  <si>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</si>
  <si>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</si>
  <si>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</si>
  <si>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</si>
  <si>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</si>
  <si>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</si>
  <si>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</si>
  <si>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</si>
  <si>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</si>
  <si>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</si>
  <si>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</si>
  <si>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</si>
  <si>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</si>
  <si>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</si>
  <si>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</si>
  <si>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</si>
  <si>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</si>
  <si>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</si>
  <si>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</si>
  <si>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</si>
  <si>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</si>
  <si>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</si>
  <si>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</si>
  <si>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</si>
  <si>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</si>
  <si>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</si>
  <si>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</si>
  <si>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</si>
  <si>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</si>
  <si>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</si>
  <si>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</si>
  <si>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</si>
  <si>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</si>
  <si>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</si>
  <si>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</si>
  <si>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</si>
  <si>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</si>
  <si>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</si>
  <si>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</si>
  <si>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</si>
  <si>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</si>
  <si>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</si>
  <si>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</si>
  <si>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</si>
  <si>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</si>
  <si>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</si>
  <si>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</si>
  <si>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</si>
  <si>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</si>
  <si>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</si>
  <si>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</si>
  <si>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</si>
  <si>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</si>
  <si>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</si>
  <si>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</si>
  <si>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</si>
  <si>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</si>
  <si>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</si>
  <si>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</si>
  <si>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</si>
  <si>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</si>
  <si>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</si>
  <si>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</si>
  <si>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</si>
  <si>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</si>
  <si>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</si>
  <si>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</si>
  <si>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</si>
  <si>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</si>
  <si>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</si>
  <si>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</si>
  <si>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</si>
  <si>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</si>
  <si>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</si>
  <si>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</si>
  <si>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</si>
  <si>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</si>
  <si>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</si>
  <si>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</si>
  <si>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</si>
  <si>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</si>
  <si>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</si>
  <si>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</si>
  <si>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</si>
  <si>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</si>
  <si>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</si>
  <si>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</si>
  <si>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</si>
  <si>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</si>
  <si>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</si>
  <si>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</si>
  <si>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</si>
  <si>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</si>
  <si>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</si>
  <si>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</si>
  <si>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</si>
  <si>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</si>
  <si>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</si>
  <si>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</si>
  <si>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</si>
  <si>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</si>
  <si>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</si>
  <si>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</si>
  <si>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</si>
  <si>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</si>
  <si>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</si>
  <si>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</si>
  <si>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</si>
  <si>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</si>
  <si>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</si>
  <si>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</si>
  <si>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</si>
  <si>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</si>
  <si>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</si>
  <si>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</si>
  <si>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</si>
  <si>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</si>
  <si>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</si>
  <si>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</si>
  <si>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</si>
  <si>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</si>
  <si>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</si>
  <si>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</si>
  <si>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</si>
  <si>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</si>
  <si>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</si>
  <si>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</si>
  <si>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</si>
  <si>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</si>
  <si>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</si>
  <si>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</si>
  <si>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</si>
  <si>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</si>
  <si>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</si>
  <si>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</si>
  <si>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</si>
  <si>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</si>
  <si>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</si>
  <si>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</si>
  <si>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</si>
  <si>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</si>
  <si>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</si>
  <si>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</si>
  <si>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</si>
  <si>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</si>
  <si>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</si>
  <si>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</si>
  <si>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</si>
  <si>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</si>
  <si>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</si>
  <si>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</si>
  <si>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</si>
  <si>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</si>
  <si>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</si>
  <si>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</si>
  <si>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</si>
  <si>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</si>
  <si>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</si>
  <si>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</si>
  <si>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</si>
  <si>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</si>
  <si>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</si>
  <si>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</si>
  <si>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</si>
  <si>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</si>
  <si>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</si>
  <si>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</si>
  <si>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</si>
  <si>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</si>
  <si>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</si>
  <si>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</si>
  <si>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</si>
  <si>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</si>
  <si>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</si>
  <si>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</si>
  <si>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</si>
  <si>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</si>
  <si>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</si>
  <si>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</si>
  <si>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</si>
  <si>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</si>
  <si>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</si>
  <si>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</si>
  <si>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</si>
  <si>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</si>
  <si>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</si>
  <si>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</si>
  <si>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</si>
  <si>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</si>
  <si>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</si>
  <si>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</si>
  <si>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</si>
  <si>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</si>
  <si>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</si>
  <si>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</si>
  <si>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</si>
  <si>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</si>
  <si>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</si>
  <si>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</si>
  <si>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</si>
  <si>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</si>
  <si>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</si>
  <si>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</si>
  <si>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</si>
  <si>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</si>
  <si>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</si>
  <si>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</si>
  <si>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</si>
  <si>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</si>
  <si>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</si>
  <si>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</si>
  <si>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</si>
  <si>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</si>
  <si>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</si>
  <si>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</si>
  <si>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</si>
  <si>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</si>
  <si>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</si>
  <si>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</si>
  <si>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</si>
  <si>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</si>
  <si>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</si>
  <si>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</si>
  <si>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</si>
  <si>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</si>
  <si>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</si>
  <si>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</si>
  <si>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</si>
  <si>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</si>
  <si>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</si>
  <si>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</si>
  <si>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</si>
  <si>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</si>
  <si>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</si>
  <si>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</si>
  <si>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</si>
  <si>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</si>
  <si>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</si>
  <si>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</si>
  <si>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</si>
  <si>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</si>
  <si>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</si>
  <si>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</si>
  <si>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</si>
  <si>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</si>
  <si>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</si>
  <si>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</si>
  <si>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</si>
  <si>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</si>
  <si>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</si>
  <si>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</si>
  <si>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</si>
  <si>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</si>
  <si>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</si>
  <si>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</si>
  <si>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</si>
  <si>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</si>
  <si>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</si>
  <si>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</si>
  <si>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</si>
  <si>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</si>
  <si>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</si>
  <si>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</si>
  <si>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</si>
  <si>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</si>
  <si>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</si>
  <si>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</si>
  <si>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</si>
  <si>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</si>
  <si>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</si>
  <si>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</si>
  <si>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</si>
  <si>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</si>
  <si>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</si>
  <si>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</si>
  <si>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</si>
  <si>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</si>
  <si>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</si>
  <si>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</si>
  <si>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</si>
  <si>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</si>
  <si>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</si>
  <si>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</si>
  <si>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</si>
  <si>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</si>
  <si>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</si>
  <si>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</si>
  <si>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</si>
  <si>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</si>
  <si>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</si>
  <si>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</si>
  <si>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</si>
  <si>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</si>
  <si>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</si>
  <si>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</si>
  <si>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</si>
  <si>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</si>
  <si>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</si>
  <si>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</si>
  <si>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</si>
  <si>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</si>
  <si>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</si>
  <si>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</si>
  <si>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</si>
  <si>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</si>
  <si>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</si>
  <si>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</si>
  <si>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</si>
  <si>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</si>
  <si>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</si>
  <si>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</si>
  <si>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</si>
  <si>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</si>
  <si>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</si>
  <si>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</si>
  <si>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</si>
  <si>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</si>
  <si>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</si>
  <si>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</si>
  <si>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</si>
  <si>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</si>
  <si>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</si>
  <si>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</si>
  <si>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</si>
  <si>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</si>
  <si>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</si>
  <si>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</si>
  <si>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</si>
  <si>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</si>
  <si>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</si>
  <si>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</si>
  <si>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</si>
  <si>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</si>
  <si>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</si>
  <si>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</si>
  <si>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</si>
  <si>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</si>
  <si>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</si>
  <si>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</si>
  <si>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</si>
  <si>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</si>
  <si>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</si>
  <si>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</si>
  <si>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</si>
  <si>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</si>
  <si>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</si>
  <si>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</si>
  <si>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</si>
  <si>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</si>
  <si>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</si>
  <si>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</si>
  <si>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</si>
  <si>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</si>
  <si>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</si>
  <si>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</si>
  <si>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</si>
  <si>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</si>
  <si>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</si>
  <si>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</si>
  <si>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</si>
  <si>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</si>
  <si>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</si>
  <si>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</si>
  <si>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</si>
  <si>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</si>
  <si>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</si>
  <si>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</si>
  <si>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</si>
  <si>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</si>
  <si>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</si>
  <si>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</si>
  <si>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</si>
  <si>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</si>
  <si>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</si>
  <si>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</si>
  <si>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</si>
  <si>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</si>
  <si>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</si>
  <si>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</si>
  <si>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</si>
  <si>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</si>
  <si>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</si>
  <si>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</si>
  <si>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</si>
  <si>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</si>
  <si>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</si>
  <si>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</si>
  <si>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</si>
  <si>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</si>
  <si>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</si>
  <si>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</si>
  <si>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</si>
  <si>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</si>
  <si>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</si>
  <si>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</si>
  <si>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</si>
  <si>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</si>
  <si>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</si>
  <si>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</si>
  <si>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</si>
  <si>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</si>
  <si>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</si>
  <si>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</si>
  <si>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</si>
  <si>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</si>
  <si>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</si>
  <si>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</si>
  <si>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</si>
  <si>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</si>
  <si>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</si>
  <si>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</si>
  <si>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</si>
  <si>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</si>
  <si>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</si>
  <si>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</si>
  <si>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</si>
  <si>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</si>
  <si>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</si>
  <si>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</si>
  <si>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</si>
  <si>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</si>
  <si>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</si>
  <si>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</si>
  <si>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</si>
  <si>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</si>
  <si>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</si>
  <si>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</si>
  <si>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</si>
  <si>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</si>
  <si>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</si>
  <si>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</si>
  <si>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</si>
  <si>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</si>
  <si>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</si>
  <si>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</si>
  <si>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</si>
  <si>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</si>
  <si>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</si>
  <si>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</si>
  <si>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</si>
  <si>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</si>
  <si>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</si>
  <si>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</si>
  <si>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</si>
  <si>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</si>
  <si>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</si>
  <si>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</si>
  <si>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</si>
  <si>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</si>
  <si>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</si>
  <si>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</si>
  <si>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</si>
  <si>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</si>
  <si>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</si>
  <si>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</si>
  <si>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</si>
  <si>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</si>
  <si>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</si>
  <si>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</si>
  <si>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</si>
  <si>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</si>
  <si>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</si>
  <si>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</si>
  <si>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</si>
  <si>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</si>
  <si>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</si>
  <si>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</si>
  <si>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</si>
  <si>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</si>
  <si>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</si>
  <si>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</si>
  <si>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</si>
  <si>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</si>
  <si>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</si>
  <si>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</si>
  <si>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</si>
  <si>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</si>
  <si>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</si>
  <si>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</si>
  <si>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</si>
  <si>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</si>
  <si>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</si>
  <si>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</si>
  <si>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</si>
  <si>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</si>
  <si>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</si>
  <si>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</si>
  <si>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</si>
  <si>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</si>
  <si>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</si>
  <si>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</si>
  <si>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</si>
  <si>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</si>
  <si>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</si>
  <si>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</si>
  <si>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</si>
  <si>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</si>
  <si>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</si>
  <si>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</si>
  <si>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</si>
  <si>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</si>
  <si>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</si>
  <si>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</si>
  <si>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</si>
  <si>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</si>
  <si>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</si>
  <si>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</si>
  <si>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</si>
  <si>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</si>
  <si>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</si>
  <si>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</si>
  <si>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</si>
  <si>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</si>
  <si>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</si>
  <si>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</si>
  <si>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</si>
  <si>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</si>
  <si>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</si>
  <si>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</si>
  <si>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</si>
  <si>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</si>
  <si>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</si>
  <si>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</si>
  <si>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</si>
  <si>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</si>
  <si>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</si>
  <si>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</si>
  <si>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</si>
  <si>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</si>
  <si>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</si>
  <si>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</si>
  <si>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</si>
  <si>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</si>
  <si>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</si>
  <si>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</si>
  <si>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</si>
  <si>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</si>
  <si>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</si>
  <si>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</si>
  <si>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</si>
  <si>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</si>
  <si>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</si>
  <si>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</si>
  <si>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</si>
  <si>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</si>
  <si>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</si>
  <si>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</si>
  <si>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</si>
  <si>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</si>
  <si>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</si>
  <si>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</si>
  <si>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</si>
  <si>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</si>
  <si>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</si>
  <si>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</si>
  <si>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</si>
  <si>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</si>
  <si>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</si>
  <si>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</si>
  <si>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</si>
  <si>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</si>
  <si>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</si>
  <si>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</si>
  <si>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</si>
  <si>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</si>
  <si>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</si>
  <si>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</si>
  <si>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</si>
  <si>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</si>
  <si>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</si>
  <si>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</si>
  <si>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</si>
  <si>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</si>
  <si>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</si>
  <si>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</si>
  <si>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</si>
  <si>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</si>
  <si>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</si>
  <si>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</si>
  <si>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</si>
  <si>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</si>
  <si>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</si>
  <si>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</si>
  <si>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</si>
  <si>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</si>
  <si>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</si>
  <si>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</si>
  <si>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</si>
  <si>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</si>
  <si>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</si>
  <si>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</si>
  <si>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</si>
  <si>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</si>
  <si>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</si>
  <si>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</si>
  <si>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</si>
  <si>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</si>
  <si>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</si>
  <si>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</si>
  <si>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</si>
  <si>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</si>
  <si>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</si>
  <si>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</si>
  <si>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</si>
  <si>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</si>
  <si>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</si>
  <si>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</si>
  <si>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</si>
  <si>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</si>
  <si>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</si>
  <si>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</si>
  <si>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</si>
  <si>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</si>
  <si>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</si>
  <si>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</si>
  <si>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</si>
  <si>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</si>
  <si>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</si>
  <si>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</si>
  <si>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</si>
  <si>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</si>
  <si>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</si>
  <si>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</si>
  <si>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</si>
  <si>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</si>
  <si>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</si>
  <si>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</si>
  <si>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</si>
  <si>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</si>
  <si>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</si>
  <si>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</si>
  <si>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</si>
  <si>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</si>
  <si>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</si>
  <si>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</si>
  <si>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</si>
  <si>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</si>
  <si>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</si>
  <si>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</si>
  <si>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</si>
  <si>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</si>
  <si>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</si>
  <si>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</si>
  <si>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</si>
  <si>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</si>
  <si>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</si>
  <si>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</si>
  <si>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</si>
  <si>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</si>
  <si>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</si>
  <si>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</si>
  <si>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</si>
  <si>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</si>
  <si>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</si>
  <si>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</si>
  <si>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</si>
  <si>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</si>
  <si>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</si>
  <si>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</si>
  <si>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</si>
  <si>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</si>
  <si>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</si>
  <si>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</si>
  <si>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</si>
  <si>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</si>
  <si>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</si>
  <si>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</si>
  <si>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</si>
  <si>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</si>
  <si>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</si>
  <si>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</si>
  <si>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</si>
  <si>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</si>
  <si>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</si>
  <si>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</si>
  <si>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</si>
  <si>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</si>
  <si>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</si>
  <si>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</si>
  <si>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</si>
  <si>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</si>
  <si>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</si>
  <si>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</si>
  <si>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</si>
  <si>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</si>
  <si>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</si>
  <si>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</si>
  <si>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</si>
  <si>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</si>
  <si>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</si>
  <si>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</si>
  <si>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</si>
  <si>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</si>
  <si>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</si>
  <si>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</si>
  <si>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</si>
  <si>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</si>
  <si>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</si>
  <si>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</si>
  <si>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</si>
  <si>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</si>
  <si>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</si>
  <si>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</si>
  <si>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</si>
  <si>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</si>
  <si>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</si>
  <si>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</si>
  <si>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</si>
  <si>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</si>
  <si>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</si>
  <si>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</si>
  <si>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</si>
  <si>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</si>
  <si>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</si>
  <si>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</si>
  <si>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</si>
  <si>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</si>
  <si>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</si>
  <si>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</si>
  <si>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</si>
  <si>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</si>
  <si>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</si>
  <si>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</si>
  <si>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</si>
  <si>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</si>
  <si>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</si>
  <si>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</si>
  <si>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</si>
  <si>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</si>
  <si>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</si>
  <si>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</si>
  <si>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</si>
  <si>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</si>
  <si>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</si>
  <si>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</si>
  <si>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</si>
  <si>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</si>
  <si>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</si>
  <si>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</si>
  <si>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</si>
  <si>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</si>
  <si>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</si>
  <si>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</si>
  <si>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</si>
  <si>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</si>
  <si>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</si>
  <si>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</si>
  <si>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</si>
  <si>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</si>
  <si>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</si>
  <si>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</si>
  <si>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</si>
  <si>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</si>
  <si>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</si>
  <si>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</si>
  <si>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</si>
  <si>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</si>
  <si>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</si>
  <si>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</si>
  <si>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</si>
  <si>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</si>
  <si>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</si>
  <si>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</si>
  <si>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</si>
  <si>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</si>
  <si>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</si>
  <si>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</si>
  <si>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</si>
  <si>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</si>
  <si>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</si>
  <si>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</si>
  <si>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</si>
  <si>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</si>
  <si>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</si>
  <si>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</si>
  <si>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</si>
  <si>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</si>
  <si>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</si>
  <si>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</si>
  <si>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</si>
  <si>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</si>
  <si>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</si>
  <si>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</si>
  <si>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</si>
  <si>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</si>
  <si>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</si>
  <si>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</si>
  <si>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</si>
  <si>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</si>
  <si>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</si>
  <si>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</si>
  <si>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</si>
  <si>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</si>
  <si>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</si>
  <si>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</si>
  <si>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</si>
  <si>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</si>
  <si>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</si>
  <si>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</si>
  <si>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</si>
  <si>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</si>
  <si>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</si>
  <si>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</si>
  <si>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</si>
  <si>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</si>
  <si>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</si>
  <si>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</si>
  <si>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</si>
  <si>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</si>
  <si>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</si>
  <si>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</si>
  <si>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</si>
  <si>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</si>
  <si>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</si>
  <si>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</si>
  <si>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</si>
  <si>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</si>
  <si>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</si>
  <si>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</si>
  <si>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</si>
  <si>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</si>
  <si>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</si>
  <si>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</si>
  <si>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</si>
  <si>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</si>
  <si>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</si>
  <si>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</si>
  <si>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</si>
  <si>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</si>
  <si>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</si>
  <si>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</si>
  <si>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</si>
  <si>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</si>
  <si>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</si>
  <si>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</si>
  <si>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</si>
  <si>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</si>
  <si>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</si>
  <si>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</si>
  <si>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</si>
  <si>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</si>
  <si>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</si>
  <si>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</si>
  <si>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</si>
  <si>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</si>
  <si>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</si>
  <si>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</si>
  <si>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</si>
  <si>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</si>
  <si>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</si>
  <si>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</si>
  <si>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</si>
  <si>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</si>
  <si>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</si>
  <si>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</si>
  <si>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</si>
  <si>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</si>
  <si>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</si>
  <si>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</si>
  <si>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</si>
  <si>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</si>
  <si>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</si>
  <si>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</si>
  <si>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</si>
  <si>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</si>
  <si>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</si>
  <si>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</si>
  <si>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</si>
  <si>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</si>
  <si>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</si>
  <si>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</si>
  <si>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</si>
  <si>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</si>
  <si>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</si>
  <si>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</si>
  <si>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</si>
  <si>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</si>
  <si>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</si>
  <si>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</si>
  <si>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</si>
  <si>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</si>
  <si>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</si>
  <si>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</si>
  <si>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</si>
  <si>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</si>
  <si>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</si>
  <si>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</si>
  <si>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</si>
  <si>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</si>
  <si>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</si>
  <si>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</si>
  <si>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</si>
  <si>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</si>
  <si>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</si>
  <si>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</si>
  <si>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</si>
  <si>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</si>
  <si>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</si>
  <si>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</si>
  <si>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</si>
  <si>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</si>
  <si>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</si>
  <si>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</si>
  <si>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</si>
  <si>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</si>
  <si>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</si>
  <si>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</si>
  <si>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</si>
  <si>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</si>
  <si>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</si>
  <si>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</si>
  <si>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</si>
  <si>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</si>
  <si>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</si>
  <si>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</si>
  <si>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</si>
  <si>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</si>
  <si>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</si>
  <si>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</si>
  <si>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</si>
  <si>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</si>
  <si>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</si>
  <si>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</si>
  <si>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</si>
  <si>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</si>
  <si>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</si>
  <si>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</si>
  <si>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</si>
  <si>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</si>
  <si>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</si>
  <si>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</si>
  <si>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</si>
  <si>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</si>
  <si>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</si>
  <si>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</si>
  <si>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</si>
  <si>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</si>
  <si>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</si>
  <si>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</si>
  <si>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</si>
  <si>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</si>
  <si>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</si>
  <si>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</si>
  <si>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</si>
  <si>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</si>
  <si>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</si>
  <si>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</si>
  <si>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</si>
  <si>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</si>
  <si>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</si>
  <si>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</si>
  <si>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</si>
  <si>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</si>
  <si>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</si>
  <si>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</si>
  <si>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</si>
  <si>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</si>
  <si>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</si>
  <si>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</si>
  <si>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</si>
  <si>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</si>
  <si>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</si>
  <si>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</si>
  <si>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</si>
  <si>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</si>
  <si>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</si>
  <si>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</si>
  <si>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</si>
  <si>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</si>
  <si>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</si>
  <si>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</si>
  <si>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</si>
  <si>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</si>
  <si>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</si>
  <si>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</si>
  <si>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</si>
  <si>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</si>
  <si>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</si>
  <si>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</si>
  <si>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</si>
  <si>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</si>
  <si>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</si>
  <si>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</si>
  <si>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</si>
  <si>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</si>
  <si>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</si>
  <si>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</si>
  <si>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</si>
  <si>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</si>
  <si>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</si>
  <si>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</si>
  <si>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</si>
  <si>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</si>
  <si>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</si>
  <si>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</si>
  <si>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</si>
  <si>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</si>
  <si>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</si>
  <si>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</si>
  <si>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</si>
  <si>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</si>
  <si>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</si>
  <si>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</si>
  <si>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</si>
  <si>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</si>
  <si>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</si>
  <si>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</si>
  <si>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</si>
  <si>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</si>
  <si>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</si>
  <si>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</si>
  <si>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</si>
  <si>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</si>
  <si>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</si>
  <si>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</si>
  <si>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</si>
  <si>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</si>
  <si>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</si>
  <si>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</si>
  <si>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</si>
  <si>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</si>
  <si>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</si>
  <si>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</si>
  <si>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</si>
  <si>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</si>
  <si>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</si>
  <si>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</si>
  <si>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</si>
  <si>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</si>
  <si>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</si>
  <si>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</si>
  <si>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</si>
  <si>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</si>
  <si>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</si>
  <si>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</si>
  <si>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</si>
  <si>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</si>
  <si>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</si>
  <si>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</si>
  <si>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</si>
  <si>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</si>
  <si>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</si>
  <si>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</si>
  <si>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</si>
  <si>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</si>
  <si>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</si>
  <si>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</si>
  <si>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</si>
  <si>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</si>
  <si>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</si>
  <si>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</si>
  <si>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</si>
  <si>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</si>
  <si>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</si>
  <si>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</si>
  <si>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</si>
  <si>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</si>
  <si>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</si>
  <si>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</si>
  <si>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</si>
  <si>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</si>
  <si>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</si>
  <si>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</si>
  <si>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</si>
  <si>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</si>
  <si>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</si>
  <si>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</si>
  <si>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</si>
  <si>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</si>
  <si>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</si>
  <si>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</si>
  <si>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</si>
  <si>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</si>
  <si>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</si>
  <si>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</si>
  <si>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</si>
  <si>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</si>
  <si>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</si>
  <si>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</si>
  <si>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</si>
  <si>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</si>
  <si>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</si>
  <si>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</si>
  <si>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</si>
  <si>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</si>
  <si>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</si>
  <si>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</si>
  <si>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</si>
  <si>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</si>
  <si>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</si>
  <si>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</si>
  <si>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</si>
  <si>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</si>
  <si>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</si>
  <si>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</si>
  <si>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</si>
  <si>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</si>
  <si>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</si>
  <si>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</si>
  <si>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</si>
  <si>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</si>
  <si>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</si>
  <si>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</si>
  <si>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</si>
  <si>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</si>
  <si>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</si>
  <si>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</si>
  <si>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</si>
  <si>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</si>
  <si>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</si>
  <si>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</si>
  <si>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</si>
  <si>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</si>
  <si>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</si>
  <si>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</si>
  <si>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</si>
  <si>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</si>
  <si>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</si>
  <si>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</si>
  <si>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</si>
  <si>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</si>
  <si>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</si>
  <si>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</si>
  <si>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</si>
  <si>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</si>
  <si>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</si>
  <si>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</si>
  <si>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</si>
  <si>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</si>
  <si>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</si>
  <si>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</si>
  <si>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</si>
  <si>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</si>
  <si>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</si>
  <si>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</si>
  <si>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</si>
  <si>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</si>
  <si>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</si>
  <si>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</si>
  <si>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</si>
  <si>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</si>
  <si>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</si>
  <si>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</si>
  <si>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</si>
  <si>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</si>
  <si>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</si>
  <si>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</si>
  <si>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</si>
  <si>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</si>
  <si>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</si>
  <si>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</si>
  <si>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</si>
  <si>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</si>
  <si>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</si>
  <si>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</si>
  <si>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</si>
  <si>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</si>
  <si>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</si>
  <si>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</si>
  <si>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</si>
  <si>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</si>
  <si>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</si>
  <si>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</si>
  <si>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</si>
  <si>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</si>
  <si>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</si>
  <si>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</si>
  <si>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</si>
  <si>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</si>
  <si>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</si>
  <si>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</si>
  <si>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</si>
  <si>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</si>
  <si>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</si>
  <si>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</si>
  <si>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</si>
  <si>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</si>
  <si>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</si>
  <si>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</si>
  <si>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</si>
  <si>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</si>
  <si>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</si>
  <si>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</si>
  <si>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</si>
  <si>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</si>
  <si>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</si>
  <si>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</si>
  <si>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</si>
  <si>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</si>
  <si>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</si>
  <si>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</si>
  <si>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</si>
  <si>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</si>
  <si>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</si>
  <si>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</si>
  <si>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</si>
  <si>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</si>
  <si>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</si>
  <si>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</si>
  <si>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</si>
  <si>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</si>
  <si>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</si>
  <si>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</si>
  <si>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</si>
  <si>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</si>
  <si>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</si>
  <si>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</si>
  <si>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</si>
  <si>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</si>
  <si>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</si>
  <si>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</si>
  <si>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</si>
  <si>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</si>
  <si>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</si>
  <si>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</si>
  <si>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</si>
  <si>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</si>
  <si>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</si>
  <si>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</si>
  <si>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</si>
  <si>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</si>
  <si>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</si>
  <si>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</si>
  <si>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</si>
  <si>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</si>
  <si>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</si>
  <si>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</si>
  <si>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</si>
  <si>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</si>
  <si>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</si>
  <si>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</si>
  <si>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</si>
  <si>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</si>
  <si>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</si>
  <si>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</si>
  <si>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</si>
  <si>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</si>
  <si>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</si>
  <si>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</si>
  <si>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</si>
  <si>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</si>
  <si>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</si>
  <si>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</si>
  <si>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</si>
  <si>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</si>
  <si>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</si>
  <si>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</si>
  <si>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</si>
  <si>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</si>
  <si>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</si>
  <si>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</si>
  <si>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</si>
  <si>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</si>
  <si>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</si>
  <si>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</si>
  <si>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</si>
  <si>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</si>
  <si>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</si>
  <si>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</si>
  <si>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</si>
  <si>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</si>
  <si>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</si>
  <si>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</si>
  <si>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</si>
  <si>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</si>
  <si>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</si>
  <si>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</si>
  <si>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</si>
  <si>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</si>
  <si>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</si>
  <si>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</si>
  <si>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</si>
  <si>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</si>
  <si>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</si>
  <si>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</si>
  <si>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</si>
  <si>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</si>
  <si>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</si>
  <si>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</si>
  <si>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</si>
  <si>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</si>
  <si>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</si>
  <si>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</si>
  <si>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</si>
  <si>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</si>
  <si>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</si>
  <si>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</si>
  <si>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</si>
  <si>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</si>
  <si>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</si>
  <si>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</si>
  <si>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</si>
  <si>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</si>
  <si>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</si>
  <si>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</si>
  <si>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</si>
  <si>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</si>
  <si>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</si>
  <si>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</si>
  <si>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</si>
  <si>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</si>
  <si>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</si>
  <si>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</si>
  <si>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</si>
  <si>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</si>
  <si>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</si>
  <si>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</si>
  <si>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</si>
  <si>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</si>
  <si>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</si>
  <si>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</si>
  <si>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</si>
  <si>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</si>
  <si>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</si>
  <si>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</si>
  <si>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</si>
  <si>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</si>
  <si>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</si>
  <si>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</si>
  <si>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</si>
  <si>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</si>
  <si>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</si>
  <si>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</si>
  <si>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</si>
  <si>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</si>
  <si>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</si>
  <si>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</si>
  <si>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</si>
  <si>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</si>
  <si>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</si>
  <si>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</si>
  <si>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</si>
  <si>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</si>
  <si>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</si>
  <si>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</si>
  <si>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</si>
  <si>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</si>
  <si>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</si>
  <si>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</si>
  <si>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</si>
  <si>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</si>
  <si>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</si>
  <si>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</si>
  <si>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</si>
  <si>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</si>
  <si>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</si>
  <si>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</si>
  <si>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</si>
  <si>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</si>
  <si>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</si>
  <si>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</si>
  <si>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</si>
  <si>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</si>
  <si>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</si>
  <si>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</si>
  <si>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</si>
  <si>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</si>
  <si>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</si>
  <si>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</si>
  <si>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</si>
  <si>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</si>
  <si>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</si>
  <si>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</si>
  <si>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</si>
  <si>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</si>
  <si>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</si>
  <si>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</si>
  <si>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</si>
  <si>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</si>
  <si>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</si>
  <si>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</si>
  <si>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</si>
  <si>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</si>
  <si>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</si>
  <si>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</si>
  <si>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</si>
  <si>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</si>
  <si>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</si>
  <si>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</si>
  <si>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</si>
  <si>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</si>
  <si>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</si>
  <si>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</si>
  <si>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</si>
  <si>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</si>
  <si>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</si>
  <si>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</si>
  <si>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</si>
  <si>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</si>
  <si>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</si>
  <si>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</si>
  <si>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</si>
  <si>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</si>
  <si>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</si>
  <si>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</si>
  <si>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</si>
  <si>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</si>
  <si>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</si>
  <si>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</si>
  <si>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</si>
  <si>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</si>
  <si>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</si>
  <si>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</si>
  <si>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</si>
  <si>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</si>
  <si>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</si>
  <si>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</si>
  <si>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</si>
  <si>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</si>
  <si>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</si>
  <si>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</si>
  <si>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</si>
  <si>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</si>
  <si>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</si>
  <si>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</si>
  <si>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</si>
  <si>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</si>
  <si>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</si>
  <si>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</si>
  <si>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</si>
  <si>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</si>
  <si>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</si>
  <si>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</si>
  <si>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</si>
  <si>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</si>
  <si>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</si>
  <si>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</si>
  <si>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</si>
  <si>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</si>
  <si>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</si>
  <si>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</si>
  <si>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</si>
  <si>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</si>
  <si>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</si>
  <si>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</si>
  <si>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</si>
  <si>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</si>
  <si>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</si>
  <si>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</si>
  <si>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</si>
  <si>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</si>
  <si>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</si>
  <si>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</si>
  <si>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</si>
  <si>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</si>
  <si>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</si>
  <si>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</si>
  <si>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</si>
  <si>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</si>
  <si>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</si>
  <si>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</si>
  <si>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</si>
  <si>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</si>
  <si>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</si>
  <si>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</si>
  <si>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</si>
  <si>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</si>
  <si>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</si>
  <si>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</si>
  <si>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</si>
  <si>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</si>
  <si>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</si>
  <si>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</si>
  <si>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</si>
  <si>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</si>
  <si>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</si>
  <si>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</si>
  <si>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</si>
  <si>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</si>
  <si>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</si>
  <si>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</si>
  <si>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</si>
  <si>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</si>
  <si>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</si>
  <si>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</si>
  <si>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</si>
  <si>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</si>
  <si>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</si>
  <si>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</si>
  <si>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</si>
  <si>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</si>
  <si>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</si>
  <si>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</si>
  <si>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</si>
  <si>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</si>
  <si>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</si>
  <si>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</si>
  <si>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</si>
  <si>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</si>
  <si>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</si>
  <si>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</si>
  <si>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</si>
  <si>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</si>
  <si>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</si>
  <si>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</si>
  <si>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</si>
  <si>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</si>
  <si>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</si>
  <si>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</si>
  <si>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</si>
  <si>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</si>
  <si>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</si>
  <si>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</si>
  <si>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</si>
  <si>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</si>
  <si>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</si>
  <si>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</si>
  <si>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</si>
  <si>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</si>
  <si>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</si>
  <si>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</si>
  <si>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</si>
  <si>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</si>
  <si>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</si>
  <si>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</si>
  <si>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</si>
  <si>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</si>
  <si>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</si>
  <si>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</si>
  <si>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</si>
  <si>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</si>
  <si>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</si>
  <si>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</si>
  <si>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</si>
  <si>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</si>
  <si>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</si>
  <si>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</si>
  <si>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</si>
  <si>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</si>
  <si>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</si>
  <si>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</si>
  <si>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</si>
  <si>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</si>
  <si>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</si>
  <si>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</si>
  <si>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</si>
  <si>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</si>
  <si>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</si>
  <si>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</si>
  <si>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</si>
  <si>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</si>
  <si>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</si>
  <si>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</si>
  <si>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</si>
  <si>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</si>
  <si>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</si>
  <si>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</si>
  <si>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</si>
  <si>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</si>
  <si>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</si>
  <si>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</si>
  <si>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</si>
  <si>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</si>
  <si>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</si>
  <si>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</si>
  <si>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</si>
  <si>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</si>
  <si>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</si>
  <si>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</si>
  <si>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</si>
  <si>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</si>
  <si>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</si>
  <si>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</si>
  <si>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</si>
  <si>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</si>
  <si>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</si>
  <si>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</si>
  <si>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</si>
  <si>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</si>
  <si>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</si>
  <si>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</si>
  <si>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</si>
  <si>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</si>
  <si>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</si>
  <si>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</si>
  <si>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</si>
  <si>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</si>
  <si>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</si>
  <si>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</si>
  <si>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</si>
  <si>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</si>
  <si>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</si>
  <si>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</si>
  <si>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</si>
  <si>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</si>
  <si>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</si>
  <si>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</si>
  <si>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</si>
  <si>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</si>
  <si>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</si>
  <si>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</si>
  <si>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</si>
  <si>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</si>
  <si>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</si>
  <si>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</si>
  <si>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</si>
  <si>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</si>
  <si>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</si>
  <si>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</si>
  <si>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</si>
  <si>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</si>
  <si>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</si>
  <si>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</si>
  <si>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</si>
  <si>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</si>
  <si>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</si>
  <si>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</si>
  <si>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</si>
  <si>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</si>
  <si>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</si>
  <si>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</si>
  <si>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</si>
  <si>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</si>
  <si>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</si>
  <si>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</si>
  <si>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</si>
  <si>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</si>
  <si>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</si>
  <si>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</si>
  <si>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</si>
  <si>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</si>
  <si>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</si>
  <si>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</si>
  <si>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</si>
  <si>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</si>
  <si>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</si>
  <si>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</si>
  <si>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</si>
  <si>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</si>
  <si>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</si>
  <si>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</si>
  <si>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</si>
  <si>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</si>
  <si>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</si>
  <si>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</si>
  <si>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</si>
  <si>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</si>
  <si>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</si>
  <si>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</si>
  <si>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</si>
  <si>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</si>
  <si>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</si>
  <si>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</si>
  <si>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</si>
  <si>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</si>
  <si>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</si>
  <si>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</si>
  <si>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</si>
  <si>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</si>
  <si>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</si>
  <si>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</si>
  <si>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</si>
  <si>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</si>
  <si>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</si>
  <si>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</si>
  <si>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</si>
  <si>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</si>
  <si>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</si>
  <si>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</si>
  <si>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</si>
  <si>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</si>
  <si>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</si>
  <si>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</si>
  <si>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</si>
  <si>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</si>
  <si>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</si>
  <si>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</si>
  <si>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</si>
  <si>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</si>
  <si>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</si>
  <si>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</si>
  <si>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</si>
  <si>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</si>
  <si>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</si>
  <si>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</si>
  <si>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</si>
  <si>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</si>
  <si>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</si>
  <si>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</si>
  <si>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</si>
  <si>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</si>
  <si>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</si>
  <si>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</si>
  <si>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</si>
  <si>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</si>
  <si>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</si>
  <si>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</si>
  <si>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</si>
  <si>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</si>
  <si>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</si>
  <si>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</si>
  <si>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</si>
  <si>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</si>
  <si>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</si>
  <si>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</si>
  <si>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</si>
  <si>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</si>
  <si>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</si>
  <si>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</si>
  <si>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</si>
  <si>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</si>
  <si>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</si>
  <si>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</si>
  <si>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</si>
  <si>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</si>
  <si>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</si>
  <si>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</si>
  <si>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</si>
  <si>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</si>
  <si>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</si>
  <si>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</si>
  <si>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</si>
  <si>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</si>
  <si>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</si>
  <si>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</si>
  <si>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</si>
  <si>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</si>
  <si>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</si>
  <si>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</si>
  <si>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</si>
  <si>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</si>
  <si>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</si>
  <si>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</si>
  <si>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</si>
  <si>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</si>
  <si>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</si>
  <si>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</si>
  <si>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</si>
  <si>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</si>
  <si>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</si>
  <si>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</si>
  <si>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</si>
  <si>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</si>
  <si>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</si>
  <si>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</si>
  <si>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</si>
  <si>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</si>
  <si>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</si>
  <si>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</si>
  <si>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</si>
  <si>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</si>
  <si>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</si>
  <si>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</si>
  <si>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</si>
  <si>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</si>
  <si>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</si>
  <si>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</si>
  <si>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</si>
  <si>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</si>
  <si>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</si>
  <si>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</si>
  <si>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</si>
  <si>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</si>
  <si>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</si>
  <si>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</si>
  <si>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</si>
  <si>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</si>
  <si>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</si>
  <si>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</si>
  <si>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</si>
  <si>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</si>
  <si>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</si>
  <si>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</si>
  <si>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</si>
  <si>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</si>
  <si>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</si>
  <si>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</si>
  <si>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</si>
  <si>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</si>
  <si>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</si>
  <si>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</si>
  <si>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</si>
  <si>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</si>
  <si>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</si>
  <si>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</si>
  <si>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</si>
  <si>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</si>
  <si>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</si>
  <si>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</si>
  <si>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</si>
  <si>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</si>
  <si>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</si>
  <si>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</si>
  <si>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</si>
  <si>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</si>
  <si>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</si>
  <si>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</si>
  <si>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</si>
  <si>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</si>
  <si>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</si>
  <si>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</si>
  <si>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</si>
  <si>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</si>
  <si>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</si>
  <si>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</si>
  <si>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</si>
  <si>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</si>
  <si>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</si>
  <si>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</si>
  <si>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</si>
  <si>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</si>
  <si>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</si>
  <si>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</si>
  <si>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</si>
  <si>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</si>
  <si>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</si>
  <si>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</si>
  <si>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</si>
  <si>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</si>
  <si>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</si>
  <si>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</si>
  <si>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</si>
  <si>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</si>
  <si>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</si>
  <si>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</si>
  <si>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</si>
  <si>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</si>
  <si>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</si>
  <si>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</si>
  <si>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</si>
  <si>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</si>
  <si>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</si>
  <si>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</si>
  <si>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</si>
  <si>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</si>
  <si>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</si>
  <si>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</si>
  <si>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</si>
  <si>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</si>
  <si>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</si>
  <si>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</si>
  <si>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</si>
  <si>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</si>
  <si>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</si>
  <si>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</si>
  <si>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</si>
  <si>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</si>
  <si>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</si>
  <si>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</si>
  <si>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</si>
  <si>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</si>
  <si>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</si>
  <si>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</si>
  <si>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</si>
  <si>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</si>
  <si>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</si>
  <si>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</si>
  <si>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</si>
  <si>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</si>
  <si>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</si>
  <si>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</si>
  <si>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</si>
  <si>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</si>
  <si>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</si>
  <si>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</si>
  <si>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</si>
  <si>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</si>
  <si>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</si>
  <si>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</si>
  <si>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</si>
  <si>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</si>
  <si>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</si>
  <si>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</si>
  <si>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</si>
  <si>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</si>
  <si>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</si>
  <si>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</si>
  <si>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</si>
  <si>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</si>
  <si>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</si>
  <si>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</si>
  <si>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</si>
  <si>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</si>
  <si>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</si>
  <si>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</si>
  <si>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</si>
  <si>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</si>
  <si>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</si>
  <si>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</si>
  <si>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</si>
  <si>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</si>
  <si>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</si>
  <si>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</si>
  <si>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</si>
  <si>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</si>
  <si>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</si>
  <si>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</si>
  <si>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</si>
  <si>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</si>
  <si>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</si>
  <si>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</si>
  <si>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</si>
  <si>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</si>
  <si>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</si>
  <si>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</si>
  <si>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</si>
  <si>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</si>
  <si>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</si>
  <si>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</si>
  <si>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</si>
  <si>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</si>
  <si>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</si>
  <si>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</si>
  <si>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</si>
  <si>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</si>
  <si>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</si>
  <si>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</si>
  <si>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</si>
  <si>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</si>
  <si>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</si>
  <si>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</si>
  <si>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</si>
  <si>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</si>
  <si>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</si>
  <si>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</si>
  <si>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</si>
  <si>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</si>
  <si>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</si>
  <si>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</si>
  <si>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</si>
  <si>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</si>
  <si>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</si>
  <si>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</si>
  <si>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</si>
  <si>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</si>
  <si>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</si>
  <si>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</si>
  <si>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</si>
  <si>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</si>
  <si>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</si>
  <si>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</si>
  <si>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</si>
  <si>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</si>
  <si>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</si>
  <si>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</si>
  <si>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</si>
  <si>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</si>
  <si>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</si>
  <si>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</si>
  <si>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</si>
  <si>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</si>
  <si>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</si>
  <si>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</si>
  <si>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</si>
  <si>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</si>
  <si>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</si>
  <si>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</si>
  <si>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</si>
  <si>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</si>
  <si>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</si>
  <si>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</si>
  <si>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</si>
  <si>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</si>
  <si>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</si>
  <si>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</si>
  <si>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</si>
  <si>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</si>
  <si>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</si>
  <si>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</si>
  <si>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</si>
  <si>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</si>
  <si>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</si>
  <si>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</si>
  <si>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</si>
  <si>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</si>
  <si>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</si>
  <si>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</si>
  <si>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</si>
  <si>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</si>
  <si>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</si>
  <si>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</si>
  <si>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</si>
  <si>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</si>
  <si>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</si>
  <si>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</si>
  <si>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</si>
  <si>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</si>
  <si>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</si>
  <si>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</si>
  <si>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</si>
  <si>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</si>
  <si>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</si>
  <si>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</si>
  <si>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</si>
  <si>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</si>
  <si>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</si>
  <si>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</si>
  <si>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</si>
  <si>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</si>
  <si>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</si>
  <si>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</si>
  <si>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</si>
  <si>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</si>
  <si>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</si>
  <si>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</si>
  <si>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</si>
  <si>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</si>
  <si>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</si>
  <si>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</si>
  <si>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</si>
  <si>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</si>
  <si>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</si>
  <si>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</si>
  <si>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</si>
  <si>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</si>
  <si>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</si>
  <si>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</si>
  <si>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</si>
  <si>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</si>
  <si>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</si>
  <si>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</si>
  <si>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</si>
  <si>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</si>
  <si>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</si>
  <si>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</si>
  <si>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</si>
  <si>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</si>
  <si>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</si>
  <si>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</si>
  <si>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</si>
  <si>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</si>
  <si>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</si>
  <si>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</si>
  <si>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</si>
  <si>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</si>
  <si>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</si>
  <si>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</si>
  <si>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</si>
  <si>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</si>
  <si>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</si>
  <si>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</si>
  <si>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</si>
  <si>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</si>
  <si>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</si>
  <si>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</si>
  <si>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</si>
  <si>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</si>
  <si>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</si>
  <si>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</si>
  <si>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</si>
  <si>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</si>
  <si>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</si>
  <si>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</si>
  <si>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</si>
  <si>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</si>
  <si>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</si>
  <si>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</si>
  <si>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</si>
  <si>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</si>
  <si>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</si>
  <si>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</si>
  <si>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</si>
  <si>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</si>
  <si>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</si>
  <si>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</si>
  <si>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</si>
  <si>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</si>
  <si>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</si>
  <si>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</si>
  <si>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</si>
  <si>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</si>
  <si>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</si>
  <si>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</si>
  <si>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</si>
  <si>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</si>
  <si>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</si>
  <si>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</si>
  <si>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</si>
  <si>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</si>
  <si>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</si>
  <si>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</si>
  <si>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</si>
  <si>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</si>
  <si>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</si>
  <si>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</si>
  <si>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</si>
  <si>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</si>
  <si>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</si>
  <si>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</si>
  <si>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</si>
  <si>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</si>
  <si>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</si>
  <si>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</si>
  <si>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</si>
  <si>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</si>
  <si>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</si>
  <si>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</si>
  <si>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</si>
  <si>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</si>
  <si>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</si>
  <si>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</si>
  <si>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</si>
  <si>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</si>
  <si>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</si>
  <si>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</si>
  <si>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</si>
  <si>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</si>
  <si>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</si>
  <si>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</si>
  <si>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</si>
  <si>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</si>
  <si>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</si>
  <si>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</si>
  <si>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</si>
  <si>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</si>
  <si>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</si>
  <si>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</si>
  <si>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</si>
  <si>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</si>
  <si>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</si>
  <si>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</si>
  <si>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</si>
  <si>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</si>
  <si>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</si>
  <si>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</si>
  <si>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</si>
  <si>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</si>
  <si>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</si>
  <si>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</si>
  <si>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</si>
  <si>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</si>
  <si>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</si>
  <si>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</si>
  <si>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</si>
  <si>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</si>
  <si>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</si>
  <si>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</si>
  <si>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</si>
  <si>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</si>
  <si>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</si>
  <si>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</si>
  <si>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</si>
  <si>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</si>
  <si>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</si>
  <si>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</si>
  <si>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</si>
  <si>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</si>
  <si>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</si>
  <si>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</si>
  <si>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</si>
  <si>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</si>
  <si>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</si>
  <si>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</si>
  <si>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</si>
  <si>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</si>
  <si>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</si>
  <si>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</si>
  <si>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</si>
  <si>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</si>
  <si>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</si>
  <si>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</si>
  <si>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</si>
  <si>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</si>
  <si>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</si>
  <si>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</si>
  <si>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</si>
  <si>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</si>
  <si>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</si>
  <si>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</si>
  <si>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</si>
  <si>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</si>
  <si>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</si>
  <si>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</si>
  <si>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</si>
  <si>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</si>
  <si>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</si>
  <si>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</si>
  <si>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</si>
  <si>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</si>
  <si>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</si>
  <si>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</si>
  <si>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</si>
  <si>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</si>
  <si>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</si>
  <si>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</si>
  <si>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</si>
  <si>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</si>
  <si>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</si>
  <si>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</si>
  <si>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</si>
  <si>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</si>
  <si>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</si>
  <si>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</si>
  <si>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</si>
  <si>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</si>
  <si>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</si>
  <si>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</si>
  <si>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</si>
  <si>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</si>
  <si>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</si>
  <si>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</si>
  <si>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</si>
  <si>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</si>
  <si>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</si>
  <si>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</si>
  <si>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</si>
  <si>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</si>
  <si>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</si>
  <si>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</si>
  <si>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</si>
  <si>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</si>
  <si>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</si>
  <si>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</si>
  <si>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</si>
  <si>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</si>
  <si>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</si>
  <si>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</si>
  <si>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</si>
  <si>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</si>
  <si>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</si>
  <si>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</si>
  <si>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</si>
  <si>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</si>
  <si>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</si>
  <si>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</si>
  <si>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</si>
  <si>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</si>
  <si>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</si>
  <si>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</si>
  <si>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</si>
  <si>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</si>
  <si>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</si>
  <si>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</si>
  <si>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</si>
  <si>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</si>
  <si>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</si>
  <si>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</si>
  <si>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</si>
  <si>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</si>
  <si>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</si>
  <si>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</si>
  <si>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</si>
  <si>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</si>
  <si>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</si>
  <si>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</si>
  <si>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</si>
  <si>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</si>
  <si>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</si>
  <si>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</si>
  <si>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</si>
  <si>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</si>
  <si>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</si>
  <si>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</si>
  <si>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</si>
  <si>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</si>
  <si>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</si>
  <si>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</si>
  <si>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</si>
  <si>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</si>
  <si>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</si>
  <si>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</si>
  <si>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</si>
  <si>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</si>
  <si>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</si>
  <si>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</si>
  <si>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</si>
  <si>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</si>
  <si>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</si>
  <si>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</si>
  <si>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</si>
  <si>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</si>
  <si>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</si>
  <si>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</si>
  <si>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</si>
  <si>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</si>
  <si>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</si>
  <si>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</si>
  <si>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</si>
  <si>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</si>
  <si>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</si>
  <si>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</si>
  <si>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</si>
  <si>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</si>
  <si>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</si>
  <si>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</si>
  <si>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</si>
  <si>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</si>
  <si>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</si>
  <si>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</si>
  <si>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</si>
  <si>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</si>
  <si>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</si>
  <si>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</si>
  <si>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</si>
  <si>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</si>
  <si>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</si>
  <si>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</si>
  <si>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</si>
  <si>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</si>
  <si>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</si>
  <si>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</si>
  <si>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</si>
  <si>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</si>
  <si>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</si>
  <si>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</si>
  <si>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</si>
  <si>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</si>
  <si>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</si>
  <si>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</si>
  <si>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</si>
  <si>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</si>
  <si>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</si>
  <si>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</si>
  <si>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</si>
  <si>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</si>
  <si>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</si>
  <si>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</si>
  <si>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</si>
  <si>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</si>
  <si>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</si>
  <si>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</si>
  <si>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</si>
  <si>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</si>
  <si>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</si>
  <si>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</si>
  <si>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</si>
  <si>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</si>
  <si>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</si>
  <si>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</si>
  <si>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</si>
  <si>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</si>
  <si>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</si>
  <si>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</si>
  <si>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</si>
  <si>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</si>
  <si>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</si>
  <si>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</si>
  <si>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</si>
  <si>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</si>
  <si>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</si>
  <si>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</si>
  <si>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</si>
  <si>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</si>
  <si>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</si>
  <si>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</si>
  <si>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</si>
  <si>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</si>
  <si>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</si>
  <si>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</si>
  <si>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</si>
  <si>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</si>
  <si>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</si>
  <si>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</si>
  <si>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</si>
  <si>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</si>
  <si>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</si>
  <si>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</si>
  <si>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</si>
  <si>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</si>
  <si>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</si>
  <si>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</si>
  <si>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</si>
  <si>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</si>
  <si>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</si>
  <si>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</si>
  <si>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</si>
  <si>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</si>
  <si>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</si>
  <si>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</si>
  <si>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</si>
  <si>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</si>
  <si>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</si>
  <si>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</si>
  <si>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</si>
  <si>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</si>
  <si>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</si>
  <si>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</si>
  <si>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</si>
  <si>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</si>
  <si>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</si>
  <si>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</si>
  <si>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</si>
  <si>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</si>
  <si>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</si>
  <si>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</si>
  <si>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</si>
  <si>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</si>
  <si>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</si>
  <si>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</si>
  <si>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</si>
  <si>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</si>
  <si>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</si>
  <si>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</si>
  <si>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</si>
  <si>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</si>
  <si>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</si>
  <si>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</si>
  <si>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</si>
  <si>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</si>
  <si>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</si>
  <si>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</si>
  <si>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</si>
  <si>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</si>
  <si>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</si>
  <si>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</si>
  <si>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</si>
  <si>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</si>
  <si>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</si>
  <si>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</si>
  <si>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</si>
  <si>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</si>
  <si>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</si>
  <si>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</si>
  <si>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</si>
  <si>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</si>
  <si>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</si>
  <si>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</si>
  <si>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</si>
  <si>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</si>
  <si>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</si>
  <si>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</si>
  <si>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</si>
  <si>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</si>
  <si>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</si>
  <si>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</si>
  <si>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</si>
  <si>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</si>
  <si>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</si>
  <si>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</si>
  <si>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</si>
  <si>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</si>
  <si>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</si>
  <si>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</si>
  <si>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</si>
  <si>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</si>
  <si>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</si>
  <si>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</si>
  <si>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</si>
  <si>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</si>
  <si>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</si>
  <si>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</si>
  <si>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</si>
  <si>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</si>
  <si>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</si>
  <si>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</si>
  <si>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</si>
  <si>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</si>
  <si>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</si>
  <si>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</si>
  <si>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</si>
  <si>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</si>
  <si>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</si>
  <si>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</si>
  <si>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</si>
  <si>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</si>
  <si>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</si>
  <si>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</si>
  <si>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</si>
  <si>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</si>
  <si>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</si>
  <si>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</si>
  <si>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</si>
  <si>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</si>
  <si>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</si>
  <si>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</si>
  <si>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</si>
  <si>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</si>
  <si>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</si>
  <si>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</si>
  <si>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</si>
  <si>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</si>
  <si>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</si>
  <si>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</si>
  <si>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</si>
  <si>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</si>
  <si>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</si>
  <si>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</si>
  <si>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</si>
  <si>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</si>
  <si>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</si>
  <si>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</si>
  <si>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</si>
  <si>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</si>
  <si>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</si>
  <si>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</si>
  <si>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</si>
  <si>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</si>
  <si>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</si>
  <si>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</si>
  <si>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</si>
  <si>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</si>
  <si>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</si>
  <si>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</si>
  <si>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</si>
  <si>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</si>
  <si>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</si>
  <si>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</si>
  <si>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</si>
  <si>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</si>
  <si>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</si>
  <si>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</si>
  <si>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</si>
  <si>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</si>
  <si>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</si>
  <si>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</si>
  <si>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</si>
  <si>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</si>
  <si>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</si>
  <si>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</si>
  <si>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</si>
  <si>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</si>
  <si>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</si>
  <si>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</si>
  <si>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</si>
  <si>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</si>
  <si>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</si>
  <si>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</si>
  <si>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</si>
  <si>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</si>
  <si>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</si>
  <si>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</si>
  <si>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</si>
  <si>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</si>
  <si>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</si>
  <si>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</si>
  <si>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</si>
  <si>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</si>
  <si>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</si>
  <si>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</si>
  <si>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</si>
  <si>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</si>
  <si>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</si>
  <si>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</si>
  <si>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</si>
  <si>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</si>
  <si>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</si>
  <si>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</si>
  <si>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</si>
  <si>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</si>
  <si>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</si>
  <si>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</si>
  <si>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</si>
  <si>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</si>
  <si>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</si>
  <si>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</si>
  <si>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</si>
  <si>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</si>
  <si>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</si>
  <si>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</si>
  <si>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</si>
  <si>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</si>
  <si>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</si>
  <si>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</si>
  <si>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</si>
  <si>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</si>
  <si>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</si>
  <si>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</si>
  <si>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</si>
  <si>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</si>
  <si>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</si>
  <si>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</si>
  <si>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</si>
  <si>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</si>
  <si>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</si>
  <si>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</si>
  <si>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</si>
  <si>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</si>
  <si>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</si>
  <si>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</si>
  <si>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</si>
  <si>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</si>
  <si>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</si>
  <si>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</si>
  <si>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</si>
  <si>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</si>
  <si>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</si>
  <si>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</si>
  <si>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</si>
  <si>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</si>
  <si>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</si>
  <si>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</si>
  <si>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</si>
  <si>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</si>
  <si>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</si>
  <si>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</si>
  <si>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</si>
  <si>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</si>
  <si>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</si>
  <si>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</si>
  <si>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</si>
  <si>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</si>
  <si>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</si>
  <si>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</si>
  <si>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</si>
  <si>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</si>
  <si>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</si>
  <si>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</si>
  <si>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</si>
  <si>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</si>
  <si>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</si>
  <si>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</si>
  <si>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</si>
  <si>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</si>
  <si>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</si>
  <si>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</si>
  <si>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</si>
  <si>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</si>
  <si>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</si>
  <si>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</si>
  <si>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</si>
  <si>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</si>
  <si>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</si>
  <si>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</si>
  <si>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</si>
  <si>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</si>
  <si>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</si>
  <si>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</si>
  <si>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</si>
  <si>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</si>
  <si>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</si>
  <si>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</si>
  <si>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</si>
  <si>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</si>
  <si>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</si>
  <si>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</si>
  <si>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</si>
  <si>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</si>
  <si>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</si>
  <si>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</si>
  <si>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</si>
  <si>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</si>
  <si>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</si>
  <si>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</si>
  <si>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</si>
  <si>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</si>
  <si>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</si>
  <si>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</si>
  <si>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</si>
  <si>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</si>
  <si>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</si>
  <si>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</si>
  <si>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</si>
  <si>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</si>
  <si>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</si>
  <si>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</si>
  <si>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</si>
  <si>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</si>
  <si>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</si>
  <si>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</si>
  <si>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</si>
  <si>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</si>
  <si>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</si>
  <si>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</si>
  <si>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</si>
  <si>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</si>
  <si>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</si>
  <si>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</si>
  <si>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</si>
  <si>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</si>
  <si>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</si>
  <si>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</si>
  <si>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</si>
  <si>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</si>
  <si>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</si>
  <si>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</si>
  <si>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</si>
  <si>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</si>
  <si>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</si>
  <si>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</si>
  <si>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</si>
  <si>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</si>
  <si>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</si>
  <si>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</si>
  <si>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</si>
  <si>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</si>
  <si>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</si>
  <si>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</si>
  <si>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</si>
  <si>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</si>
  <si>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</si>
  <si>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</si>
  <si>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</si>
  <si>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</si>
  <si>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</si>
  <si>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</si>
  <si>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</si>
  <si>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</si>
  <si>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</si>
  <si>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</si>
  <si>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</si>
  <si>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</si>
  <si>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</si>
  <si>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</si>
  <si>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</si>
  <si>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</si>
  <si>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</si>
  <si>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</si>
  <si>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</si>
  <si>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</si>
  <si>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</si>
  <si>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</si>
  <si>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</si>
  <si>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</si>
  <si>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</si>
  <si>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</si>
  <si>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</si>
  <si>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</si>
  <si>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</si>
  <si>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</si>
  <si>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</si>
  <si>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</si>
  <si>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</si>
  <si>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</si>
  <si>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</si>
  <si>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</si>
  <si>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</si>
  <si>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</si>
  <si>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</si>
  <si>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</si>
  <si>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</si>
  <si>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</si>
  <si>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</si>
  <si>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</si>
  <si>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</si>
  <si>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</si>
  <si>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</si>
  <si>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</si>
  <si>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</si>
  <si>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</si>
  <si>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</si>
  <si>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</si>
  <si>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</si>
  <si>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</si>
  <si>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</si>
  <si>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</si>
  <si>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</si>
  <si>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</si>
  <si>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</si>
  <si>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</si>
  <si>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</si>
  <si>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</si>
  <si>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</si>
  <si>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</si>
  <si>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</si>
  <si>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</si>
  <si>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</si>
  <si>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</si>
  <si>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</si>
  <si>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</si>
  <si>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</si>
  <si>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</si>
  <si>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</si>
  <si>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</si>
  <si>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</si>
  <si>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</si>
  <si>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</si>
  <si>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</si>
  <si>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</si>
  <si>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</si>
  <si>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</si>
  <si>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</si>
  <si>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</si>
  <si>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</si>
  <si>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</si>
  <si>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</si>
  <si>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</si>
  <si>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</si>
  <si>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</si>
  <si>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</si>
  <si>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</si>
  <si>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</si>
  <si>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</si>
  <si>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</si>
  <si>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</si>
  <si>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</si>
  <si>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</si>
  <si>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</si>
  <si>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</si>
  <si>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</si>
  <si>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</si>
  <si>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</si>
  <si>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</si>
  <si>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</si>
  <si>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</si>
  <si>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</si>
  <si>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</si>
  <si>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</si>
  <si>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</si>
  <si>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</si>
  <si>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</si>
  <si>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</si>
  <si>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</si>
  <si>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</si>
  <si>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</si>
  <si>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</si>
  <si>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</si>
  <si>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</si>
  <si>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</si>
  <si>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</si>
  <si>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</si>
  <si>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</si>
  <si>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</si>
  <si>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</si>
  <si>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</si>
  <si>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</si>
  <si>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</si>
  <si>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</si>
  <si>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</si>
  <si>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</si>
  <si>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</si>
  <si>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</si>
  <si>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</si>
  <si>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</si>
  <si>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</si>
  <si>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</si>
  <si>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</si>
  <si>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</si>
  <si>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</si>
  <si>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</si>
  <si>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</si>
  <si>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</si>
  <si>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</si>
  <si>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</si>
  <si>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</si>
  <si>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</si>
  <si>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</si>
  <si>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</si>
  <si>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</si>
  <si>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</si>
  <si>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</si>
  <si>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</si>
  <si>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</si>
  <si>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</si>
  <si>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</si>
  <si>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</si>
  <si>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</si>
  <si>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</si>
  <si>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</si>
  <si>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</si>
  <si>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</si>
  <si>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</si>
  <si>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</si>
  <si>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</si>
  <si>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</si>
  <si>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</si>
  <si>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</si>
  <si>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</si>
  <si>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</si>
  <si>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</si>
  <si>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</si>
  <si>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</si>
  <si>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</si>
  <si>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</si>
  <si>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</si>
  <si>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</si>
  <si>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</si>
  <si>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</si>
  <si>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</si>
  <si>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</si>
  <si>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</si>
  <si>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</si>
  <si>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</si>
  <si>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</si>
  <si>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</si>
  <si>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</si>
  <si>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</si>
  <si>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</si>
  <si>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</si>
  <si>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</si>
  <si>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</si>
  <si>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</si>
  <si>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</si>
  <si>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</si>
  <si>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</si>
  <si>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</si>
  <si>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</si>
  <si>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</si>
  <si>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</si>
  <si>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</si>
  <si>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</si>
  <si>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</si>
  <si>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</si>
  <si>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</si>
  <si>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</si>
  <si>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</si>
  <si>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</si>
  <si>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</si>
  <si>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</si>
  <si>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</si>
  <si>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</si>
  <si>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</si>
  <si>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</si>
  <si>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</si>
  <si>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</si>
  <si>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</si>
  <si>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</si>
  <si>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</si>
  <si>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</si>
  <si>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</si>
  <si>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</si>
  <si>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</si>
  <si>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</si>
  <si>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</si>
  <si>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</si>
  <si>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</si>
  <si>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</si>
  <si>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</si>
  <si>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</si>
  <si>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</si>
  <si>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</si>
  <si>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</si>
  <si>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</si>
  <si>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</si>
  <si>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</si>
  <si>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</si>
  <si>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</si>
  <si>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</si>
  <si>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</si>
  <si>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</si>
  <si>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</si>
  <si>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</si>
  <si>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</si>
  <si>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</si>
  <si>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</si>
  <si>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</si>
  <si>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</si>
  <si>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</si>
  <si>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</si>
  <si>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</si>
  <si>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</si>
  <si>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</si>
  <si>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</si>
  <si>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</si>
  <si>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</si>
  <si>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</si>
  <si>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</si>
  <si>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</si>
  <si>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</si>
  <si>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</si>
  <si>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</si>
  <si>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</si>
  <si>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</si>
  <si>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</si>
  <si>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</si>
  <si>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</si>
  <si>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</si>
  <si>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</si>
  <si>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</si>
  <si>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</si>
  <si>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</si>
  <si>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</si>
  <si>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</si>
  <si>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</si>
  <si>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</si>
  <si>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</si>
  <si>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</si>
  <si>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</si>
  <si>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</si>
  <si>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</si>
  <si>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</si>
  <si>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</si>
  <si>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</si>
  <si>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</si>
  <si>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</si>
  <si>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</si>
  <si>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</si>
  <si>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</si>
  <si>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</si>
  <si>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</si>
  <si>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</si>
  <si>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</si>
  <si>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</si>
  <si>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</si>
  <si>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</si>
  <si>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</si>
  <si>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</si>
  <si>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</si>
  <si>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</si>
  <si>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</si>
  <si>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</si>
  <si>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</si>
  <si>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</si>
  <si>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</si>
  <si>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</si>
  <si>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</si>
  <si>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</si>
  <si>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</si>
  <si>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</si>
  <si>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</si>
  <si>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</si>
  <si>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</si>
  <si>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</si>
  <si>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</si>
  <si>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</si>
  <si>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</si>
  <si>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</si>
  <si>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</si>
  <si>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</si>
  <si>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</si>
  <si>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</si>
  <si>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</si>
  <si>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</si>
  <si>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</si>
  <si>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</si>
  <si>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</si>
  <si>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</si>
  <si>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</si>
  <si>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</si>
  <si>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</si>
  <si>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</si>
  <si>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</si>
  <si>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</si>
  <si>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</si>
  <si>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</si>
  <si>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</si>
  <si>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</si>
  <si>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</si>
  <si>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</si>
  <si>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</si>
  <si>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</si>
  <si>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</si>
  <si>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</si>
  <si>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</si>
  <si>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</si>
  <si>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</si>
  <si>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</si>
  <si>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</si>
  <si>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</si>
  <si>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</si>
  <si>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</si>
  <si>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</si>
  <si>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</si>
  <si>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</si>
  <si>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</si>
  <si>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</si>
  <si>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</si>
  <si>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</si>
  <si>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</si>
  <si>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</si>
  <si>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</si>
  <si>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</si>
  <si>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</si>
  <si>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</si>
  <si>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</si>
  <si>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</si>
  <si>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</si>
  <si>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</si>
  <si>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</si>
  <si>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</si>
  <si>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</si>
  <si>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</si>
  <si>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</si>
  <si>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</si>
  <si>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</si>
  <si>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</si>
  <si>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</si>
  <si>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</si>
  <si>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</si>
  <si>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</si>
  <si>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</si>
  <si>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</si>
  <si>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</si>
  <si>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</si>
  <si>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</si>
  <si>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</si>
  <si>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</si>
  <si>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</si>
  <si>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</si>
  <si>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</si>
  <si>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</si>
  <si>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</si>
  <si>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</si>
  <si>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</si>
  <si>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</si>
  <si>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</si>
  <si>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</si>
  <si>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</si>
  <si>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</si>
  <si>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</si>
  <si>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</si>
  <si>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</si>
  <si>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</si>
  <si>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</si>
  <si>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</si>
  <si>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</si>
  <si>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</si>
  <si>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</si>
  <si>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</si>
  <si>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</si>
  <si>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</si>
  <si>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</si>
  <si>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</si>
  <si>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</si>
  <si>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</si>
  <si>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</si>
  <si>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</si>
  <si>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</si>
  <si>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</si>
  <si>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</si>
  <si>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</si>
  <si>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</si>
  <si>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</si>
  <si>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</si>
  <si>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</si>
  <si>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</si>
  <si>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</si>
  <si>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</si>
  <si>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</si>
  <si>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</si>
  <si>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</si>
  <si>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</si>
  <si>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</si>
  <si>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</si>
  <si>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</si>
  <si>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</si>
  <si>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</si>
  <si>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</si>
  <si>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</si>
  <si>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</si>
  <si>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</si>
  <si>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</si>
  <si>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</si>
  <si>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</si>
  <si>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</si>
  <si>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</si>
  <si>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</si>
  <si>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</si>
  <si>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</si>
  <si>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</si>
  <si>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</si>
  <si>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</si>
  <si>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</si>
  <si>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</si>
  <si>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</si>
  <si>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</si>
  <si>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</si>
  <si>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</si>
  <si>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</si>
  <si>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</si>
  <si>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</si>
  <si>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</si>
  <si>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</si>
  <si>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</si>
  <si>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</si>
  <si>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</si>
  <si>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</si>
  <si>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</si>
  <si>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</si>
  <si>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</si>
  <si>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</si>
  <si>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</si>
  <si>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</si>
  <si>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</si>
  <si>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</si>
  <si>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</si>
  <si>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</si>
  <si>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</si>
  <si>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</si>
  <si>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</si>
  <si>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</si>
  <si>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</si>
  <si>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</si>
  <si>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</si>
  <si>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</si>
  <si>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</si>
  <si>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</si>
  <si>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</si>
  <si>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</si>
  <si>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</si>
  <si>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</si>
  <si>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</si>
  <si>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</si>
  <si>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</si>
  <si>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</si>
  <si>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</si>
  <si>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</si>
  <si>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</si>
  <si>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</si>
  <si>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</si>
  <si>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</si>
  <si>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</si>
  <si>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</si>
  <si>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</si>
  <si>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</si>
  <si>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</si>
  <si>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</si>
  <si>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</si>
  <si>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</si>
  <si>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</si>
  <si>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</si>
  <si>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</si>
  <si>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</si>
  <si>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</si>
  <si>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</si>
  <si>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</si>
  <si>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</si>
  <si>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</si>
  <si>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</si>
  <si>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</si>
  <si>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</si>
  <si>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</si>
  <si>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</si>
  <si>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</si>
  <si>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</si>
  <si>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</si>
  <si>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</si>
  <si>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</si>
  <si>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</si>
  <si>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</si>
  <si>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</si>
  <si>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</si>
  <si>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</si>
  <si>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</si>
  <si>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</si>
  <si>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</si>
  <si>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</si>
  <si>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</si>
  <si>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</si>
  <si>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</si>
  <si>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</si>
  <si>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</si>
  <si>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</si>
  <si>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</si>
  <si>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</si>
  <si>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</si>
  <si>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</si>
  <si>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</si>
  <si>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</si>
  <si>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</si>
  <si>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</si>
  <si>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</si>
  <si>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</si>
  <si>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</si>
  <si>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</si>
  <si>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</si>
  <si>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</si>
  <si>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</si>
  <si>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</si>
  <si>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</si>
  <si>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</si>
  <si>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</si>
  <si>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</si>
  <si>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</si>
  <si>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</si>
  <si>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</si>
  <si>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</si>
  <si>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</si>
  <si>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</si>
  <si>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</si>
  <si>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</si>
  <si>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</si>
  <si>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</si>
  <si>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</si>
  <si>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</si>
  <si>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</si>
  <si>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</si>
  <si>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</si>
  <si>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</si>
  <si>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</si>
  <si>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</si>
  <si>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</si>
  <si>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</si>
  <si>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</si>
  <si>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</si>
  <si>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</si>
  <si>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</si>
  <si>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</si>
  <si>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</si>
  <si>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</si>
  <si>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</si>
  <si>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</si>
  <si>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</si>
  <si>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</si>
  <si>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</si>
  <si>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</si>
  <si>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</si>
  <si>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</si>
  <si>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</si>
  <si>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</si>
  <si>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</si>
  <si>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</si>
  <si>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</si>
  <si>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</si>
  <si>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</si>
  <si>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</si>
  <si>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</si>
  <si>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</si>
  <si>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</si>
  <si>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</si>
  <si>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</si>
  <si>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</si>
  <si>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</si>
  <si>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</si>
  <si>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</si>
  <si>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</si>
  <si>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</si>
  <si>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</si>
  <si>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</si>
  <si>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</si>
  <si>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</si>
  <si>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</si>
  <si>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</si>
  <si>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</si>
  <si>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</si>
  <si>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</si>
  <si>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</si>
  <si>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</si>
  <si>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</si>
  <si>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</si>
  <si>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</si>
  <si>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</si>
  <si>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</si>
  <si>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</si>
  <si>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</si>
  <si>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</si>
  <si>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</si>
  <si>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</si>
  <si>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</si>
  <si>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</si>
  <si>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</si>
  <si>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</si>
  <si>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</si>
  <si>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</si>
  <si>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</si>
  <si>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</si>
  <si>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</si>
  <si>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</si>
  <si>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</si>
  <si>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</si>
  <si>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</si>
  <si>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</si>
  <si>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</si>
  <si>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</si>
  <si>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</si>
  <si>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</si>
  <si>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</si>
  <si>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</si>
  <si>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</si>
  <si>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</si>
  <si>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</si>
  <si>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</si>
  <si>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</si>
  <si>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</si>
  <si>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</si>
  <si>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</si>
  <si>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</si>
  <si>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</si>
  <si>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</si>
  <si>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</si>
  <si>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</si>
  <si>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</si>
  <si>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</si>
  <si>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</si>
  <si>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</si>
  <si>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</si>
  <si>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</si>
  <si>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</si>
  <si>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</si>
  <si>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</si>
  <si>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</si>
  <si>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</si>
  <si>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</si>
  <si>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</si>
  <si>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</si>
  <si>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</si>
  <si>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</si>
  <si>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</si>
  <si>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</si>
  <si>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</si>
  <si>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</si>
  <si>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</si>
  <si>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</si>
  <si>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</si>
  <si>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</si>
  <si>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</si>
  <si>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</si>
  <si>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</si>
  <si>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</si>
  <si>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</si>
  <si>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</si>
  <si>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</si>
  <si>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</si>
  <si>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</si>
  <si>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</si>
  <si>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</si>
  <si>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</si>
  <si>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</si>
  <si>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</si>
  <si>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</si>
  <si>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</si>
  <si>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</si>
  <si>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</si>
  <si>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</si>
  <si>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</si>
  <si>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</si>
  <si>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</si>
  <si>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</si>
  <si>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</si>
  <si>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</si>
  <si>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</si>
  <si>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</si>
  <si>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</si>
  <si>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</si>
  <si>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</si>
  <si>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</si>
  <si>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</si>
  <si>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</si>
  <si>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</si>
  <si>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</si>
  <si>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</si>
  <si>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</si>
  <si>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</si>
  <si>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</si>
  <si>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</si>
  <si>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</si>
  <si>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</si>
  <si>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</si>
  <si>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</si>
  <si>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</si>
  <si>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</si>
  <si>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</si>
  <si>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</si>
  <si>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</si>
  <si>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</si>
  <si>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</si>
  <si>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</si>
  <si>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</si>
  <si>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</si>
  <si>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</si>
  <si>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</si>
  <si>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</si>
  <si>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</si>
  <si>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</si>
  <si>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</si>
  <si>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</si>
  <si>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</si>
  <si>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</si>
  <si>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</si>
  <si>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</si>
  <si>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</si>
  <si>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</si>
  <si>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</si>
  <si>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</si>
  <si>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</si>
  <si>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</si>
  <si>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</si>
  <si>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</si>
  <si>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</si>
  <si>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</si>
  <si>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</si>
  <si>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</si>
  <si>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</si>
  <si>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</si>
  <si>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</si>
  <si>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</si>
  <si>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</si>
  <si>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</si>
  <si>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</si>
  <si>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</si>
  <si>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</si>
  <si>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</si>
  <si>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</si>
  <si>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</si>
  <si>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</si>
  <si>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</si>
  <si>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</si>
  <si>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</si>
  <si>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</si>
  <si>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</si>
  <si>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</si>
  <si>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</si>
  <si>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</si>
  <si>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</si>
  <si>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</si>
  <si>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</si>
  <si>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</si>
  <si>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</si>
  <si>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</si>
  <si>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</si>
  <si>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</si>
  <si>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</si>
  <si>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</si>
  <si>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</si>
  <si>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</si>
  <si>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</si>
  <si>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</si>
  <si>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</si>
  <si>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</si>
  <si>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</si>
  <si>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</si>
  <si>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</si>
  <si>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</si>
  <si>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</si>
  <si>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</si>
  <si>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</si>
  <si>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</si>
  <si>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</si>
  <si>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</si>
  <si>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</si>
  <si>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</si>
  <si>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</si>
  <si>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</si>
  <si>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</si>
  <si>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</si>
  <si>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</si>
  <si>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</si>
  <si>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</si>
  <si>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</si>
  <si>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</si>
  <si>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</si>
  <si>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</si>
  <si>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</si>
  <si>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</si>
  <si>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</si>
  <si>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</si>
  <si>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</si>
  <si>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</si>
  <si>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</si>
  <si>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</si>
  <si>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</si>
  <si>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</si>
  <si>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</si>
  <si>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</si>
  <si>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</si>
  <si>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</si>
  <si>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</si>
  <si>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</si>
  <si>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</si>
  <si>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</si>
  <si>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</si>
  <si>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</si>
  <si>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</si>
  <si>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</si>
  <si>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</si>
  <si>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</si>
  <si>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</si>
  <si>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</si>
  <si>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</si>
  <si>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</si>
  <si>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</si>
  <si>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</si>
  <si>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</si>
  <si>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</si>
  <si>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</si>
  <si>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</si>
  <si>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</si>
  <si>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</si>
  <si>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</si>
  <si>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</si>
  <si>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</si>
  <si>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</si>
  <si>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</si>
  <si>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</si>
  <si>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</si>
  <si>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</si>
  <si>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</si>
  <si>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</si>
  <si>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</si>
  <si>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</si>
  <si>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</si>
  <si>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</si>
  <si>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</si>
  <si>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</si>
  <si>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</si>
  <si>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</si>
  <si>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</si>
  <si>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</si>
  <si>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</si>
  <si>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</si>
  <si>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</si>
  <si>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</si>
  <si>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</si>
  <si>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</si>
  <si>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</si>
  <si>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</si>
  <si>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</si>
  <si>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</si>
  <si>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</si>
  <si>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</si>
  <si>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</si>
  <si>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</si>
  <si>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</si>
  <si>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</si>
  <si>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</si>
  <si>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</si>
  <si>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</si>
  <si>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</si>
  <si>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</si>
  <si>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</si>
  <si>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</si>
  <si>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</si>
  <si>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</si>
  <si>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</si>
  <si>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</si>
  <si>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</si>
  <si>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</si>
  <si>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</si>
  <si>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</si>
  <si>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</si>
  <si>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</si>
  <si>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</si>
  <si>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</si>
  <si>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</si>
  <si>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</si>
  <si>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</si>
  <si>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</si>
  <si>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</si>
  <si>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</si>
  <si>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</si>
  <si>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</si>
  <si>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</si>
  <si>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</si>
  <si>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</si>
  <si>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</si>
  <si>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</si>
  <si>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</si>
  <si>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</si>
  <si>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</si>
  <si>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</si>
  <si>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</si>
  <si>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</si>
  <si>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</si>
  <si>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</si>
  <si>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</si>
  <si>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</si>
  <si>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</si>
  <si>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</si>
  <si>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</si>
  <si>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</si>
  <si>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</si>
  <si>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</si>
  <si>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</si>
  <si>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</si>
  <si>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</si>
  <si>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</si>
  <si>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</si>
  <si>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</si>
  <si>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</si>
  <si>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</si>
  <si>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</si>
  <si>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</si>
  <si>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</si>
  <si>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</si>
  <si>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</si>
  <si>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</si>
  <si>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</si>
  <si>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</si>
  <si>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</si>
  <si>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</si>
  <si>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</si>
  <si>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</si>
  <si>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</si>
  <si>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</si>
  <si>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</si>
  <si>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</si>
  <si>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</si>
  <si>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</si>
  <si>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</si>
  <si>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</si>
  <si>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</si>
  <si>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</si>
  <si>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</si>
  <si>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</si>
  <si>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</si>
  <si>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</si>
  <si>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</si>
  <si>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</si>
  <si>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</si>
  <si>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</si>
  <si>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</si>
  <si>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</si>
  <si>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</si>
  <si>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</si>
  <si>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</si>
  <si>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</si>
  <si>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</si>
  <si>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</si>
  <si>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</si>
  <si>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</si>
  <si>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</si>
  <si>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</si>
  <si>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</si>
  <si>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</si>
  <si>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</si>
  <si>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</si>
  <si>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</si>
  <si>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</si>
  <si>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</si>
  <si>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</si>
  <si>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</si>
  <si>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</si>
  <si>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</si>
  <si>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</si>
  <si>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</si>
  <si>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</si>
  <si>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</si>
  <si>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</si>
  <si>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</si>
  <si>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</si>
  <si>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</si>
  <si>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</si>
  <si>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</si>
  <si>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</si>
  <si>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</si>
  <si>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</si>
  <si>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</si>
  <si>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</si>
  <si>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</si>
  <si>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</si>
  <si>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</si>
  <si>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</si>
  <si>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</si>
  <si>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</si>
  <si>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</si>
  <si>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</si>
  <si>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</si>
  <si>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</si>
  <si>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</si>
  <si>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</si>
  <si>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</si>
  <si>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</si>
  <si>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</si>
  <si>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</si>
  <si>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</si>
  <si>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</si>
  <si>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</si>
  <si>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</si>
  <si>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</si>
  <si>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</si>
  <si>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</si>
  <si>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</si>
  <si>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</si>
  <si>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</si>
  <si>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</si>
  <si>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</si>
  <si>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</si>
  <si>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</si>
  <si>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</si>
  <si>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</si>
  <si>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</si>
  <si>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</si>
  <si>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</si>
  <si>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</si>
  <si>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</si>
  <si>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</si>
  <si>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</si>
  <si>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</si>
  <si>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</si>
  <si>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</si>
  <si>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</si>
  <si>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</si>
  <si>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</si>
  <si>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</si>
  <si>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</si>
  <si>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</si>
  <si>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</si>
  <si>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</si>
  <si>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</si>
  <si>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</si>
  <si>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</si>
  <si>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</si>
  <si>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</si>
  <si>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</si>
  <si>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</si>
  <si>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</si>
  <si>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</si>
  <si>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</si>
  <si>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</si>
  <si>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</si>
  <si>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</si>
  <si>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</si>
  <si>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</si>
  <si>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</si>
  <si>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</si>
  <si>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</si>
  <si>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</si>
  <si>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</si>
  <si>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</si>
  <si>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</si>
  <si>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</si>
  <si>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</si>
  <si>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</si>
  <si>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</si>
  <si>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</si>
  <si>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</si>
  <si>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</si>
  <si>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</si>
  <si>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</si>
  <si>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</si>
  <si>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</si>
  <si>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</si>
  <si>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</si>
  <si>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</si>
  <si>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</si>
  <si>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</si>
  <si>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</si>
  <si>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</si>
  <si>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</si>
  <si>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</si>
  <si>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</si>
  <si>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</si>
  <si>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</si>
  <si>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</si>
  <si>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</si>
  <si>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</si>
  <si>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</si>
  <si>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</si>
  <si>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</si>
  <si>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</si>
  <si>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</si>
  <si>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</si>
  <si>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</si>
  <si>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</si>
  <si>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</si>
  <si>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</si>
  <si>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</si>
  <si>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</si>
  <si>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</si>
  <si>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</si>
  <si>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</si>
  <si>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</si>
  <si>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</si>
  <si>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</si>
  <si>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</si>
  <si>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</si>
  <si>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</si>
  <si>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</si>
  <si>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</si>
  <si>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</si>
  <si>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</si>
  <si>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</si>
  <si>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</si>
  <si>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</si>
  <si>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</si>
  <si>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</si>
  <si>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</si>
  <si>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</si>
  <si>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</si>
  <si>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</si>
  <si>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</si>
  <si>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</si>
  <si>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</si>
  <si>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</si>
  <si>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</si>
  <si>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</si>
  <si>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</si>
  <si>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</si>
  <si>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</si>
  <si>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</si>
  <si>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</si>
  <si>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</si>
  <si>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</si>
  <si>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</si>
  <si>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</si>
  <si>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</si>
  <si>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</si>
  <si>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</si>
  <si>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</si>
  <si>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</si>
  <si>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</si>
  <si>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</si>
  <si>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</si>
  <si>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</si>
  <si>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</si>
  <si>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</si>
  <si>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</si>
  <si>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</si>
  <si>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</si>
  <si>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</si>
  <si>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</si>
  <si>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</si>
  <si>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</si>
  <si>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</si>
  <si>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</si>
  <si>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</si>
  <si>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</si>
  <si>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</si>
  <si>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</si>
  <si>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</si>
  <si>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</si>
  <si>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</si>
  <si>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</si>
  <si>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</si>
  <si>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</si>
  <si>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</si>
  <si>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</si>
  <si>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</si>
  <si>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</si>
  <si>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</si>
  <si>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</si>
  <si>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</si>
  <si>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</si>
  <si>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</si>
  <si>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</si>
  <si>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</si>
  <si>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</si>
  <si>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</si>
  <si>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</si>
  <si>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</si>
  <si>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</si>
  <si>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</si>
  <si>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</si>
  <si>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</si>
  <si>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</si>
  <si>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</si>
  <si>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</si>
  <si>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</si>
  <si>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</si>
  <si>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</si>
  <si>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</si>
  <si>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</si>
  <si>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</si>
  <si>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</si>
  <si>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</si>
  <si>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</si>
  <si>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</si>
  <si>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</si>
  <si>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</si>
  <si>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</si>
  <si>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</si>
  <si>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</si>
  <si>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</si>
  <si>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</si>
  <si>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</si>
  <si>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</si>
  <si>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</si>
  <si>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</si>
  <si>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</si>
  <si>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</si>
  <si>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</si>
  <si>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</si>
  <si>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</si>
  <si>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</si>
  <si>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</si>
  <si>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</si>
  <si>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</si>
  <si>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</si>
  <si>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</si>
  <si>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</si>
  <si>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</si>
  <si>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</si>
  <si>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</si>
  <si>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</si>
  <si>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</si>
  <si>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</si>
  <si>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</si>
  <si>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</si>
  <si>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</si>
  <si>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</si>
  <si>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</si>
  <si>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</si>
  <si>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</si>
  <si>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</si>
  <si>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</si>
  <si>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</si>
  <si>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</si>
  <si>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</si>
  <si>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</si>
  <si>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</si>
  <si>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</si>
  <si>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</si>
  <si>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</si>
  <si>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</si>
  <si>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</si>
  <si>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</si>
  <si>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</si>
  <si>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</si>
  <si>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</si>
  <si>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</si>
  <si>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</si>
  <si>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</si>
  <si>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</si>
  <si>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</si>
  <si>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</si>
  <si>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</si>
  <si>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</si>
  <si>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</si>
  <si>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</si>
  <si>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</si>
  <si>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</si>
  <si>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</si>
  <si>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</si>
  <si>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</si>
  <si>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</si>
  <si>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</si>
  <si>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</si>
  <si>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</si>
  <si>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</si>
  <si>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</si>
  <si>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</si>
  <si>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</si>
  <si>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</si>
  <si>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</si>
  <si>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</si>
  <si>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</si>
  <si>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</si>
  <si>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</si>
  <si>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</si>
  <si>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</si>
  <si>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</si>
  <si>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</si>
  <si>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</si>
  <si>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</si>
  <si>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</si>
  <si>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</si>
  <si>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</si>
  <si>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</si>
  <si>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</si>
  <si>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</si>
  <si>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</si>
  <si>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</si>
  <si>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</si>
  <si>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</si>
  <si>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</si>
  <si>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</si>
  <si>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</si>
  <si>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</si>
  <si>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</si>
  <si>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</si>
  <si>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</si>
  <si>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</si>
  <si>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</si>
  <si>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</si>
  <si>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</si>
  <si>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</si>
  <si>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</si>
  <si>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</si>
  <si>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</si>
  <si>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</si>
  <si>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</si>
  <si>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</si>
  <si>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</si>
  <si>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</si>
  <si>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</si>
  <si>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</si>
  <si>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</si>
  <si>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</si>
  <si>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</si>
  <si>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</si>
  <si>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</si>
  <si>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</si>
  <si>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</si>
  <si>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</si>
  <si>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</si>
  <si>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</si>
  <si>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</si>
  <si>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</si>
  <si>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</si>
  <si>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</si>
  <si>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</si>
  <si>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</si>
  <si>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</si>
  <si>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</si>
  <si>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</si>
  <si>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</si>
  <si>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</si>
  <si>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</si>
  <si>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</si>
  <si>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</si>
  <si>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</si>
  <si>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</si>
  <si>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</si>
  <si>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</si>
  <si>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</si>
  <si>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</si>
  <si>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</si>
  <si>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</si>
  <si>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</si>
  <si>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</si>
  <si>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</si>
  <si>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</si>
  <si>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</si>
  <si>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</si>
  <si>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</si>
  <si>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</si>
  <si>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</si>
  <si>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</si>
  <si>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</si>
  <si>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</si>
  <si>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</si>
  <si>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</si>
  <si>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</si>
  <si>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</si>
  <si>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</si>
  <si>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</si>
  <si>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</si>
  <si>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</si>
  <si>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</si>
  <si>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</si>
  <si>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</si>
  <si>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</si>
  <si>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</si>
  <si>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</si>
  <si>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</si>
  <si>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</si>
  <si>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</si>
  <si>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</si>
  <si>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</si>
  <si>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</si>
  <si>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</si>
  <si>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</si>
  <si>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</si>
  <si>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</si>
  <si>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</si>
  <si>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</si>
  <si>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</si>
  <si>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</si>
  <si>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</si>
  <si>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</si>
  <si>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</si>
  <si>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</si>
  <si>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</si>
  <si>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</si>
  <si>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</si>
  <si>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</si>
  <si>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</si>
  <si>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</si>
  <si>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</si>
  <si>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</si>
  <si>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</si>
  <si>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</si>
  <si>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</si>
  <si>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</si>
  <si>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</si>
  <si>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</si>
  <si>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</si>
  <si>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</si>
  <si>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</si>
  <si>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</si>
  <si>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</si>
  <si>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</si>
  <si>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</si>
  <si>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</si>
  <si>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</si>
  <si>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</si>
  <si>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</si>
  <si>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</si>
  <si>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</si>
  <si>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</si>
  <si>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</si>
  <si>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</si>
  <si>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</si>
  <si>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</si>
  <si>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</si>
  <si>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</si>
  <si>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</si>
  <si>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</si>
  <si>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</si>
  <si>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</si>
  <si>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</si>
  <si>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</si>
  <si>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</si>
  <si>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</si>
  <si>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</si>
  <si>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</si>
  <si>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</si>
  <si>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</si>
  <si>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</si>
  <si>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</si>
  <si>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</si>
  <si>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</si>
  <si>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</si>
  <si>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</si>
  <si>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</si>
  <si>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</si>
  <si>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</si>
  <si>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</si>
  <si>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</si>
  <si>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</si>
  <si>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</si>
  <si>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</si>
  <si>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</si>
  <si>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</si>
  <si>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</si>
  <si>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</si>
  <si>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</si>
  <si>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</si>
  <si>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</si>
  <si>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</si>
  <si>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</si>
  <si>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</si>
  <si>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</si>
  <si>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</si>
  <si>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</si>
  <si>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</si>
  <si>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</si>
  <si>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</si>
  <si>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</si>
  <si>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</si>
  <si>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</si>
  <si>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</si>
  <si>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</si>
  <si>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</si>
  <si>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</si>
  <si>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</si>
  <si>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</si>
  <si>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</si>
  <si>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</si>
  <si>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</si>
  <si>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</si>
  <si>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</si>
  <si>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</si>
  <si>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</si>
  <si>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</si>
  <si>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</si>
  <si>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</si>
  <si>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</si>
  <si>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</si>
  <si>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</si>
  <si>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</si>
  <si>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</si>
  <si>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</si>
  <si>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</si>
  <si>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</si>
  <si>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</si>
  <si>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</si>
  <si>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</si>
  <si>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</si>
  <si>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</si>
  <si>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</si>
  <si>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</si>
  <si>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</si>
  <si>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</si>
  <si>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</si>
  <si>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</si>
  <si>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</si>
  <si>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</si>
  <si>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</si>
  <si>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</si>
  <si>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</si>
  <si>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</si>
  <si>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</si>
  <si>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</si>
  <si>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</si>
  <si>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</si>
  <si>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</si>
  <si>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</si>
  <si>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</si>
  <si>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</si>
  <si>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</si>
  <si>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</si>
  <si>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</si>
  <si>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</si>
  <si>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</si>
  <si>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</si>
  <si>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</si>
  <si>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</si>
  <si>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</si>
  <si>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</si>
  <si>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</si>
  <si>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</si>
  <si>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</si>
  <si>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</si>
  <si>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</si>
  <si>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</si>
  <si>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</si>
  <si>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</si>
  <si>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</si>
  <si>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</si>
  <si>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</si>
  <si>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</si>
  <si>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</si>
  <si>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</si>
  <si>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</si>
  <si>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</si>
  <si>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</si>
  <si>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</si>
  <si>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</si>
  <si>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</si>
  <si>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</si>
  <si>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</si>
  <si>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</si>
  <si>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</si>
  <si>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</si>
  <si>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</si>
  <si>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</si>
  <si>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</si>
  <si>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</si>
  <si>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</si>
  <si>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</si>
  <si>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</si>
  <si>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</si>
  <si>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</si>
  <si>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</si>
  <si>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</si>
  <si>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</si>
  <si>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</si>
  <si>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</si>
  <si>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</si>
  <si>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</si>
  <si>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</si>
  <si>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</si>
  <si>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</si>
  <si>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</si>
  <si>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</si>
  <si>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</si>
  <si>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</si>
  <si>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</si>
  <si>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</si>
  <si>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</si>
  <si>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</si>
  <si>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</si>
  <si>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</si>
  <si>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</si>
  <si>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</si>
  <si>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</si>
  <si>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</si>
  <si>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</si>
  <si>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</si>
  <si>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</si>
  <si>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</si>
  <si>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</si>
  <si>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</si>
  <si>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</si>
  <si>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</si>
  <si>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</si>
  <si>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</si>
  <si>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</si>
  <si>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</si>
  <si>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</si>
  <si>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</si>
  <si>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</si>
  <si>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</si>
  <si>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</si>
  <si>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</si>
  <si>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</si>
  <si>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</si>
  <si>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</si>
  <si>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</si>
  <si>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</si>
  <si>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</si>
  <si>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</si>
  <si>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</si>
  <si>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</si>
  <si>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</si>
  <si>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</si>
  <si>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</si>
  <si>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</si>
  <si>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</si>
  <si>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</si>
  <si>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</si>
  <si>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</si>
  <si>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</si>
  <si>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</si>
  <si>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</si>
  <si>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</si>
  <si>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</si>
  <si>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</si>
  <si>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</si>
  <si>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</si>
  <si>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</si>
  <si>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</si>
  <si>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</si>
  <si>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</si>
  <si>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</si>
  <si>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</si>
  <si>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</si>
  <si>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</si>
  <si>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</si>
  <si>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</si>
  <si>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</si>
  <si>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</si>
  <si>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</si>
  <si>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</si>
  <si>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</si>
  <si>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</si>
  <si>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</si>
  <si>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</si>
  <si>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</si>
  <si>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</si>
  <si>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</si>
  <si>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</si>
  <si>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</si>
  <si>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</si>
  <si>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</si>
  <si>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</si>
  <si>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</si>
  <si>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</si>
  <si>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</si>
  <si>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</si>
  <si>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</si>
  <si>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</si>
  <si>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</si>
  <si>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</si>
  <si>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</si>
  <si>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</si>
  <si>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</si>
  <si>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</si>
  <si>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</si>
  <si>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</si>
  <si>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</si>
  <si>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</si>
  <si>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</si>
  <si>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</si>
  <si>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</si>
  <si>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</si>
  <si>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</si>
  <si>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</si>
  <si>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</si>
  <si>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</si>
  <si>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</si>
  <si>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</si>
  <si>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</si>
  <si>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</si>
  <si>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</si>
  <si>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</si>
  <si>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</si>
  <si>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</si>
  <si>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</si>
  <si>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</si>
  <si>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</si>
  <si>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</si>
  <si>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</si>
  <si>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</si>
  <si>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</si>
  <si>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</si>
  <si>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</si>
  <si>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</si>
  <si>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</si>
  <si>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</si>
  <si>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</si>
  <si>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</si>
  <si>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</si>
  <si>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</si>
  <si>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</si>
  <si>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</si>
  <si>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</si>
  <si>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</si>
  <si>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</si>
  <si>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</si>
  <si>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</si>
  <si>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</si>
  <si>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</si>
  <si>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</si>
  <si>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</si>
  <si>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</si>
  <si>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</si>
  <si>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</si>
  <si>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</si>
  <si>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</si>
  <si>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</si>
  <si>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</si>
  <si>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</si>
  <si>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</si>
  <si>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</si>
  <si>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</si>
  <si>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</si>
  <si>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</si>
  <si>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</si>
  <si>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</si>
  <si>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</si>
  <si>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</si>
  <si>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</si>
  <si>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</si>
  <si>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</si>
  <si>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</si>
  <si>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</si>
  <si>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</si>
  <si>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</si>
  <si>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</si>
  <si>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</si>
  <si>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</si>
  <si>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</si>
  <si>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</si>
  <si>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</si>
  <si>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</si>
  <si>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</si>
  <si>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</si>
  <si>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</si>
  <si>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</si>
  <si>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</si>
  <si>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</si>
  <si>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</si>
  <si>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</si>
  <si>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</si>
  <si>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</si>
  <si>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</si>
  <si>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</si>
  <si>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</si>
  <si>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</si>
  <si>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</si>
  <si>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</si>
  <si>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</si>
  <si>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</si>
  <si>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</si>
  <si>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</si>
  <si>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</si>
  <si>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</si>
  <si>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</si>
  <si>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</si>
  <si>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</si>
  <si>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</si>
  <si>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</si>
  <si>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</si>
  <si>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</si>
  <si>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</si>
  <si>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</si>
  <si>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</si>
  <si>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</si>
  <si>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</si>
  <si>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</si>
  <si>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</si>
  <si>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</si>
  <si>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</si>
  <si>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</si>
  <si>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</si>
  <si>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</si>
  <si>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</si>
  <si>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</si>
  <si>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</si>
  <si>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</si>
  <si>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</si>
  <si>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</si>
  <si>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</si>
  <si>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</si>
  <si>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</si>
  <si>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</si>
  <si>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</si>
  <si>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</si>
  <si>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</si>
  <si>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</si>
  <si>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</si>
  <si>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</si>
  <si>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</si>
  <si>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</si>
  <si>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</si>
  <si>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</si>
  <si>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</si>
  <si>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</si>
  <si>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</si>
  <si>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</si>
  <si>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</si>
  <si>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</si>
  <si>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</si>
  <si>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</si>
  <si>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</si>
  <si>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</si>
  <si>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</si>
  <si>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</si>
  <si>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</si>
  <si>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</si>
  <si>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</si>
  <si>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</si>
  <si>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</si>
  <si>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</si>
  <si>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</si>
  <si>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</si>
  <si>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</si>
  <si>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</si>
  <si>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</si>
  <si>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</si>
  <si>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</si>
  <si>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</si>
  <si>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</si>
  <si>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</si>
  <si>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</si>
  <si>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</si>
  <si>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</si>
  <si>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</si>
  <si>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</si>
  <si>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</si>
  <si>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</si>
  <si>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</si>
  <si>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</si>
  <si>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</si>
  <si>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</si>
  <si>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</si>
  <si>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</si>
  <si>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</si>
  <si>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</si>
  <si>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</si>
  <si>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</si>
  <si>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</si>
  <si>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</si>
  <si>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</si>
  <si>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</si>
  <si>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</si>
  <si>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</si>
  <si>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</si>
  <si>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</si>
  <si>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</si>
  <si>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</si>
  <si>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</si>
  <si>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</si>
  <si>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</si>
  <si>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</si>
  <si>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</si>
  <si>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</si>
  <si>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</si>
  <si>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</si>
  <si>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</si>
  <si>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</si>
  <si>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</si>
  <si>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</si>
  <si>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</si>
  <si>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</si>
  <si>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</si>
  <si>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</si>
  <si>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</si>
  <si>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</si>
  <si>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</si>
  <si>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</si>
  <si>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</si>
  <si>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</si>
  <si>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</si>
  <si>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</si>
  <si>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</si>
  <si>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</si>
  <si>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</si>
  <si>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</si>
  <si>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</si>
  <si>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</si>
  <si>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</si>
  <si>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</si>
  <si>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</si>
  <si>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</si>
  <si>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</si>
  <si>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</si>
  <si>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</si>
  <si>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</si>
  <si>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</si>
  <si>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</si>
  <si>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</si>
  <si>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</si>
  <si>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</si>
  <si>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</si>
  <si>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</si>
  <si>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</si>
  <si>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</si>
  <si>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</si>
  <si>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</si>
  <si>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</si>
  <si>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</si>
  <si>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</si>
  <si>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</si>
  <si>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</si>
  <si>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</si>
  <si>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</si>
  <si>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</si>
  <si>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</si>
  <si>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</si>
  <si>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</si>
  <si>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</si>
  <si>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</si>
  <si>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</si>
  <si>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</si>
  <si>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</si>
  <si>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</si>
  <si>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</si>
  <si>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</si>
  <si>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</si>
  <si>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</si>
  <si>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</si>
  <si>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</si>
  <si>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</si>
  <si>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</si>
  <si>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</si>
  <si>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</si>
  <si>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</si>
  <si>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</si>
  <si>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</si>
  <si>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</si>
  <si>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</si>
  <si>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</si>
  <si>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</si>
  <si>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</si>
  <si>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</si>
  <si>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</si>
  <si>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</si>
  <si>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</si>
  <si>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</si>
  <si>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</si>
  <si>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</si>
  <si>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</si>
  <si>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</si>
  <si>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</si>
  <si>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</si>
  <si>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</si>
  <si>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</si>
  <si>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</si>
  <si>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</si>
  <si>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</si>
  <si>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</si>
  <si>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</si>
  <si>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</si>
  <si>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</si>
  <si>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</si>
  <si>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</si>
  <si>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</si>
  <si>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</si>
  <si>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</si>
  <si>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</si>
  <si>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</si>
  <si>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</si>
  <si>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</si>
  <si>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</si>
  <si>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</si>
  <si>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</si>
  <si>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</si>
  <si>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</si>
  <si>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</si>
  <si>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</si>
  <si>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</si>
  <si>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</si>
  <si>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</si>
  <si>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</si>
  <si>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</si>
  <si>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</si>
  <si>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</si>
  <si>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</si>
  <si>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</si>
  <si>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</si>
  <si>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</si>
  <si>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</si>
  <si>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</si>
  <si>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</si>
  <si>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</si>
  <si>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</si>
  <si>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</si>
  <si>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</si>
  <si>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</si>
  <si>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</si>
  <si>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</si>
  <si>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</si>
  <si>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</si>
  <si>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</si>
  <si>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</si>
  <si>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</si>
  <si>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</si>
  <si>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</si>
  <si>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</si>
  <si>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</si>
  <si>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</si>
  <si>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</si>
  <si>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</si>
  <si>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</si>
  <si>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</si>
  <si>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</si>
  <si>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</si>
  <si>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</si>
  <si>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</si>
  <si>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</si>
  <si>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</si>
  <si>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</si>
  <si>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</si>
  <si>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</si>
  <si>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</si>
  <si>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</si>
  <si>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</si>
  <si>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</si>
  <si>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</si>
  <si>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</si>
  <si>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</si>
  <si>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</si>
  <si>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</si>
  <si>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</si>
  <si>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</si>
  <si>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</si>
  <si>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</si>
  <si>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</si>
  <si>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</si>
  <si>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</si>
  <si>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</si>
  <si>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</si>
  <si>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</si>
  <si>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</si>
  <si>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</si>
  <si>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</si>
  <si>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</si>
  <si>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</si>
  <si>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</si>
  <si>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</si>
  <si>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</si>
  <si>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</si>
  <si>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</si>
  <si>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</si>
  <si>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</si>
  <si>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</si>
  <si>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</si>
  <si>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</si>
  <si>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</si>
  <si>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</si>
  <si>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</si>
  <si>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</si>
  <si>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</si>
  <si>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</si>
  <si>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</si>
  <si>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</si>
  <si>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</si>
  <si>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</si>
  <si>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</si>
  <si>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</si>
  <si>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</si>
  <si>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</si>
  <si>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</si>
  <si>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</si>
  <si>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</si>
  <si>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</si>
  <si>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</si>
  <si>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</si>
  <si>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</si>
  <si>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</si>
  <si>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</si>
  <si>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</si>
  <si>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</si>
  <si>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</si>
  <si>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</si>
  <si>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</si>
  <si>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</si>
  <si>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</si>
  <si>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</si>
  <si>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</si>
  <si>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</si>
  <si>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</si>
  <si>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</si>
  <si>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</si>
  <si>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</si>
  <si>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</si>
  <si>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</si>
  <si>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</si>
  <si>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</si>
  <si>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</si>
  <si>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</si>
  <si>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</si>
  <si>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</si>
  <si>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</si>
  <si>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</si>
  <si>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</si>
  <si>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</si>
  <si>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</si>
  <si>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</si>
  <si>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</si>
  <si>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</si>
  <si>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</si>
  <si>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</si>
  <si>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</si>
  <si>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</si>
  <si>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</si>
  <si>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</si>
  <si>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</si>
  <si>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</si>
  <si>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</si>
  <si>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</si>
  <si>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</si>
  <si>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</si>
  <si>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</si>
  <si>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</si>
  <si>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</si>
  <si>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</si>
  <si>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</si>
  <si>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</si>
  <si>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</si>
  <si>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</si>
  <si>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</si>
  <si>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</si>
  <si>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</si>
  <si>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</si>
  <si>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</si>
  <si>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</si>
  <si>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</si>
  <si>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</si>
  <si>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</si>
  <si>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</si>
  <si>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</si>
  <si>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</si>
  <si>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</si>
  <si>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</si>
  <si>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</si>
  <si>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</si>
  <si>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</si>
  <si>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</si>
  <si>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</si>
  <si>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</si>
  <si>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</si>
  <si>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</si>
  <si>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</si>
  <si>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</si>
  <si>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</si>
  <si>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</si>
  <si>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</si>
  <si>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</si>
  <si>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</si>
  <si>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</si>
  <si>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</si>
  <si>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</si>
  <si>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</si>
  <si>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</si>
  <si>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</si>
  <si>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</si>
  <si>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</si>
  <si>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</si>
  <si>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</si>
  <si>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</si>
  <si>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</si>
  <si>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</si>
  <si>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</si>
  <si>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</si>
  <si>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</si>
  <si>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</si>
  <si>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</si>
  <si>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</si>
  <si>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</si>
  <si>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</si>
  <si>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</si>
  <si>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</si>
  <si>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</si>
  <si>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</si>
  <si>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</si>
  <si>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</si>
  <si>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</si>
  <si>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</si>
  <si>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</si>
  <si>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</si>
  <si>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</si>
  <si>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</si>
  <si>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</si>
  <si>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</si>
  <si>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</si>
  <si>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</si>
  <si>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</si>
  <si>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</si>
  <si>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</si>
  <si>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</si>
  <si>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</si>
  <si>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</si>
  <si>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</si>
  <si>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</si>
  <si>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</si>
  <si>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</si>
  <si>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</si>
  <si>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</si>
  <si>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</si>
  <si>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</si>
  <si>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</si>
  <si>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</si>
  <si>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</si>
  <si>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</si>
  <si>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</si>
  <si>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</si>
  <si>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</si>
  <si>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</si>
  <si>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</si>
  <si>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</si>
  <si>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</si>
  <si>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</si>
  <si>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</si>
  <si>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</si>
  <si>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</si>
  <si>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</si>
  <si>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</si>
  <si>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</si>
  <si>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</si>
  <si>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</si>
  <si>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</si>
  <si>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</si>
  <si>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</si>
  <si>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</si>
  <si>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</si>
  <si>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</si>
  <si>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</si>
  <si>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</si>
  <si>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</si>
  <si>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</si>
  <si>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</si>
  <si>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</si>
  <si>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</si>
  <si>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</si>
  <si>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</si>
  <si>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</si>
  <si>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</si>
  <si>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</si>
  <si>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</si>
  <si>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</si>
  <si>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</si>
  <si>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</si>
  <si>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</si>
  <si>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</si>
  <si>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</si>
  <si>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</si>
  <si>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</si>
  <si>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</si>
  <si>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</si>
  <si>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</si>
  <si>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</si>
  <si>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</si>
  <si>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</si>
  <si>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</si>
  <si>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</si>
  <si>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</si>
  <si>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</si>
  <si>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</si>
  <si>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</si>
  <si>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</si>
  <si>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</si>
  <si>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</si>
  <si>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</si>
  <si>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</si>
  <si>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</si>
  <si>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</si>
  <si>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</si>
  <si>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</si>
  <si>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</si>
  <si>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</si>
  <si>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</si>
  <si>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</si>
  <si>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</si>
  <si>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</si>
  <si>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</si>
  <si>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</si>
  <si>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</si>
  <si>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</si>
  <si>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</si>
  <si>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</si>
  <si>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</si>
  <si>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</si>
  <si>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</si>
  <si>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</si>
  <si>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</si>
  <si>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</si>
  <si>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</si>
  <si>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</si>
  <si>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</si>
  <si>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</si>
  <si>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</si>
  <si>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</si>
  <si>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</si>
  <si>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</si>
  <si>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</si>
  <si>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</si>
  <si>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</si>
  <si>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</si>
  <si>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</si>
  <si>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</si>
  <si>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</si>
  <si>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</si>
  <si>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</si>
  <si>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</si>
  <si>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</si>
  <si>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</si>
  <si>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</si>
  <si>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</si>
  <si>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</si>
  <si>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</si>
  <si>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</si>
  <si>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</si>
  <si>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</si>
  <si>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</si>
  <si>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</si>
  <si>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</si>
  <si>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</si>
  <si>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</si>
  <si>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</si>
  <si>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</si>
  <si>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</si>
  <si>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</si>
  <si>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</si>
  <si>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</si>
  <si>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</si>
  <si>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</si>
  <si>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</si>
  <si>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</si>
  <si>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</si>
  <si>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</si>
  <si>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</si>
  <si>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</si>
  <si>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</si>
  <si>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</si>
  <si>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</si>
  <si>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</si>
  <si>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</si>
  <si>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</si>
  <si>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</si>
  <si>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</si>
  <si>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</si>
  <si>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</si>
  <si>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</si>
  <si>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</si>
  <si>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</si>
  <si>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</si>
  <si>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</si>
  <si>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</si>
  <si>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</si>
  <si>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</si>
  <si>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</si>
  <si>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</si>
  <si>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</si>
  <si>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</si>
  <si>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</si>
  <si>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</si>
  <si>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</si>
  <si>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</si>
  <si>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</si>
  <si>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</si>
  <si>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</si>
  <si>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</si>
  <si>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</si>
  <si>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</si>
  <si>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</si>
  <si>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</si>
  <si>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</si>
  <si>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</si>
  <si>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</si>
  <si>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</si>
  <si>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</si>
  <si>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</si>
  <si>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</si>
  <si>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</si>
  <si>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</si>
  <si>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</si>
  <si>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</si>
  <si>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</si>
  <si>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</si>
  <si>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</si>
  <si>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</si>
  <si>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</si>
  <si>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</si>
  <si>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</si>
  <si>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</si>
  <si>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</si>
  <si>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</si>
  <si>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</si>
  <si>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</si>
  <si>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</si>
  <si>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</si>
  <si>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</si>
  <si>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</si>
  <si>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</si>
  <si>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</si>
  <si>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</si>
  <si>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</si>
  <si>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</si>
  <si>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</si>
  <si>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</si>
  <si>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</si>
  <si>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</si>
  <si>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</si>
  <si>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</si>
  <si>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</si>
  <si>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</si>
  <si>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</si>
  <si>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</si>
  <si>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</si>
  <si>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</si>
  <si>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</si>
  <si>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</si>
  <si>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</si>
  <si>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</si>
  <si>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</si>
  <si>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</si>
  <si>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</si>
  <si>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</si>
  <si>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</si>
  <si>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</si>
  <si>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</si>
  <si>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</si>
  <si>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</si>
  <si>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</si>
  <si>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</si>
  <si>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</si>
  <si>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</si>
  <si>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</si>
  <si>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</si>
  <si>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</si>
  <si>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</si>
  <si>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</si>
  <si>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</si>
  <si>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</si>
  <si>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</si>
  <si>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</si>
  <si>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</si>
  <si>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</si>
  <si>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</si>
  <si>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</si>
  <si>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</si>
  <si>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</si>
  <si>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</si>
  <si>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</si>
  <si>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</si>
  <si>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</si>
  <si>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</si>
  <si>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</si>
  <si>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</si>
  <si>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</si>
  <si>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</si>
  <si>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</si>
  <si>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</si>
  <si>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</si>
  <si>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</si>
  <si>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</si>
  <si>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</si>
  <si>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</si>
  <si>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</si>
  <si>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</si>
  <si>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</si>
  <si>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</si>
  <si>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</si>
  <si>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</si>
  <si>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</si>
  <si>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</si>
  <si>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</si>
  <si>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</si>
  <si>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</si>
  <si>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</si>
  <si>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</si>
  <si>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</si>
  <si>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</si>
  <si>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</si>
  <si>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</si>
  <si>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</si>
  <si>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</si>
  <si>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</si>
  <si>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</si>
  <si>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</si>
  <si>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</si>
  <si>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</si>
  <si>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</si>
  <si>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</si>
  <si>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</si>
  <si>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</si>
  <si>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</si>
  <si>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</si>
  <si>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</si>
  <si>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</si>
  <si>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</si>
  <si>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</si>
  <si>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</si>
  <si>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</si>
  <si>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</si>
  <si>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</si>
  <si>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</si>
  <si>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</si>
  <si>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</si>
  <si>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</si>
  <si>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</si>
  <si>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</si>
  <si>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</si>
  <si>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</si>
  <si>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</si>
  <si>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</si>
  <si>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</si>
  <si>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</si>
  <si>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</si>
  <si>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</si>
  <si>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</si>
  <si>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</si>
  <si>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</si>
  <si>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</si>
  <si>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</si>
  <si>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</si>
  <si>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</si>
  <si>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</si>
  <si>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</si>
  <si>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</si>
  <si>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</si>
  <si>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</si>
  <si>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</si>
  <si>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</si>
  <si>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</si>
  <si>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</si>
  <si>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</si>
  <si>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</si>
  <si>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</si>
  <si>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</si>
  <si>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</si>
  <si>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</si>
  <si>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</si>
  <si>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</si>
  <si>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</si>
  <si>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</si>
  <si>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</si>
  <si>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</si>
  <si>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</si>
  <si>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</si>
  <si>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</si>
  <si>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</si>
  <si>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</si>
  <si>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</si>
  <si>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</si>
  <si>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</si>
  <si>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</si>
  <si>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</si>
  <si>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</si>
  <si>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</si>
  <si>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</si>
  <si>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</si>
  <si>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</si>
  <si>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</si>
  <si>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</si>
  <si>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</si>
  <si>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</si>
  <si>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</si>
  <si>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</si>
  <si>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</si>
  <si>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</si>
  <si>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</si>
  <si>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</si>
  <si>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</si>
  <si>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</si>
  <si>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</si>
  <si>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</si>
  <si>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</si>
  <si>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</si>
  <si>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</si>
  <si>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</si>
  <si>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</si>
  <si>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</si>
  <si>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</si>
  <si>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</si>
  <si>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</si>
  <si>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</si>
  <si>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</si>
  <si>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</si>
  <si>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</si>
  <si>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</si>
  <si>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</si>
  <si>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</si>
  <si>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</si>
  <si>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</si>
  <si>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</si>
  <si>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</si>
  <si>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</si>
  <si>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</si>
  <si>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</si>
  <si>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</si>
  <si>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</si>
  <si>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</si>
  <si>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</si>
  <si>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</si>
  <si>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</si>
  <si>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</si>
  <si>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</si>
  <si>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</si>
  <si>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</si>
  <si>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</si>
  <si>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</si>
  <si>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</si>
  <si>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</si>
  <si>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</si>
  <si>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</si>
  <si>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</si>
  <si>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</si>
  <si>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</si>
  <si>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</si>
  <si>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</si>
  <si>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</si>
  <si>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</si>
  <si>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</si>
  <si>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</si>
  <si>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</si>
  <si>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</si>
  <si>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</si>
  <si>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</si>
  <si>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</si>
  <si>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</si>
  <si>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</si>
  <si>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</si>
  <si>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</si>
  <si>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</si>
  <si>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</si>
  <si>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</si>
  <si>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</si>
  <si>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</si>
  <si>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</si>
  <si>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</si>
  <si>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</si>
  <si>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</si>
  <si>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</si>
  <si>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</si>
  <si>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</si>
  <si>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</si>
  <si>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</si>
  <si>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</si>
  <si>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</si>
  <si>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</si>
  <si>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</si>
  <si>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</si>
  <si>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</si>
  <si>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</si>
  <si>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</si>
  <si>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</si>
  <si>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</si>
  <si>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</si>
  <si>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</si>
  <si>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</si>
  <si>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</si>
  <si>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</si>
  <si>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</si>
  <si>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</si>
  <si>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</si>
  <si>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</si>
  <si>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</si>
  <si>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</si>
  <si>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</si>
  <si>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</si>
  <si>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</si>
  <si>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</si>
  <si>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</si>
  <si>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</si>
  <si>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</si>
  <si>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</si>
  <si>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</si>
  <si>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</si>
  <si>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</si>
  <si>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</si>
  <si>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</si>
  <si>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</si>
  <si>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</si>
  <si>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</si>
  <si>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</si>
  <si>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</si>
  <si>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</si>
  <si>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</si>
  <si>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</si>
  <si>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</si>
  <si>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</si>
  <si>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</si>
  <si>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</si>
  <si>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</si>
  <si>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</si>
  <si>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</si>
  <si>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</si>
  <si>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</si>
  <si>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</si>
  <si>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</si>
  <si>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</si>
  <si>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</si>
  <si>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</si>
  <si>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</si>
  <si>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</si>
  <si>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</si>
  <si>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</si>
  <si>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</si>
  <si>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</si>
  <si>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</si>
  <si>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</si>
  <si>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</si>
  <si>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</si>
  <si>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</si>
  <si>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</si>
  <si>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</si>
  <si>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</si>
  <si>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</si>
  <si>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</si>
  <si>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</si>
  <si>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</si>
  <si>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</si>
  <si>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</si>
  <si>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</si>
  <si>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</si>
  <si>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</si>
  <si>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</si>
  <si>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</si>
  <si>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</si>
  <si>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</si>
  <si>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</si>
  <si>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</si>
  <si>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</si>
  <si>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</si>
  <si>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</si>
  <si>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</si>
  <si>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</si>
  <si>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</si>
  <si>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</si>
  <si>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</si>
  <si>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</si>
  <si>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</si>
  <si>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</si>
  <si>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</si>
  <si>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</si>
  <si>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</si>
  <si>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</si>
  <si>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</si>
  <si>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</si>
  <si>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</si>
  <si>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</si>
  <si>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</si>
  <si>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</si>
  <si>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</si>
  <si>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</si>
  <si>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</si>
  <si>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</si>
  <si>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</si>
  <si>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</si>
  <si>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</si>
  <si>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</si>
  <si>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</si>
  <si>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</si>
  <si>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</si>
  <si>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</si>
  <si>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</si>
  <si>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</si>
  <si>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</si>
  <si>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</si>
  <si>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</si>
  <si>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</si>
  <si>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</si>
  <si>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</si>
  <si>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</si>
  <si>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</si>
  <si>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</si>
  <si>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</si>
  <si>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</si>
  <si>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</si>
  <si>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</si>
  <si>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</si>
  <si>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</si>
  <si>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</si>
  <si>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</si>
  <si>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</si>
  <si>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</si>
  <si>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</si>
  <si>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</si>
  <si>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</si>
  <si>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</si>
  <si>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</si>
  <si>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</si>
  <si>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</si>
  <si>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</si>
  <si>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</si>
  <si>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</si>
  <si>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</si>
  <si>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</si>
  <si>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</si>
  <si>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</si>
  <si>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</si>
  <si>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</si>
  <si>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</si>
  <si>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</si>
  <si>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</si>
  <si>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</si>
  <si>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</si>
  <si>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</si>
  <si>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</si>
  <si>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</si>
  <si>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</si>
  <si>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</si>
  <si>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</si>
  <si>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</si>
  <si>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</si>
  <si>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</si>
  <si>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</si>
  <si>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</si>
  <si>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</si>
  <si>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</si>
  <si>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</si>
  <si>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</si>
  <si>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</si>
  <si>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</si>
  <si>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</si>
  <si>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</si>
  <si>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</si>
  <si>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</si>
  <si>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</si>
  <si>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</si>
  <si>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</si>
  <si>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</si>
  <si>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</si>
  <si>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</si>
  <si>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</si>
  <si>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</si>
  <si>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</si>
  <si>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</si>
  <si>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</si>
  <si>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</si>
  <si>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</si>
  <si>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</si>
  <si>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</si>
  <si>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</si>
  <si>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</si>
  <si>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</si>
  <si>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</si>
  <si>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</si>
  <si>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</si>
  <si>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</si>
  <si>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</si>
  <si>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</si>
  <si>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</si>
  <si>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</si>
  <si>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</si>
  <si>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</si>
  <si>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</si>
  <si>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</si>
  <si>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</si>
  <si>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</si>
  <si>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</si>
  <si>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</si>
  <si>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</si>
  <si>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</si>
  <si>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</si>
  <si>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</si>
  <si>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</si>
  <si>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</si>
  <si>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</si>
  <si>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</si>
  <si>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</si>
  <si>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</si>
  <si>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</si>
  <si>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</si>
  <si>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</si>
  <si>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</si>
  <si>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</si>
  <si>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</si>
  <si>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</si>
  <si>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</si>
  <si>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</si>
  <si>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</si>
  <si>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</si>
  <si>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</si>
  <si>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</si>
  <si>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</si>
  <si>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</si>
  <si>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</si>
  <si>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</si>
  <si>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</si>
  <si>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</si>
  <si>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</si>
  <si>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</si>
  <si>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</si>
  <si>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</si>
  <si>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</si>
  <si>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</si>
  <si>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</si>
  <si>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</si>
  <si>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</si>
  <si>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</si>
  <si>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</si>
  <si>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</si>
  <si>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</si>
  <si>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</si>
  <si>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</si>
  <si>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</si>
  <si>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</si>
  <si>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</si>
  <si>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</si>
  <si>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</si>
  <si>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</si>
  <si>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</si>
  <si>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</si>
  <si>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</si>
  <si>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</si>
  <si>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</si>
  <si>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</si>
  <si>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</si>
  <si>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</si>
  <si>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</si>
  <si>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</si>
  <si>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</si>
  <si>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</si>
  <si>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</si>
  <si>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</si>
  <si>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</si>
  <si>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</si>
  <si>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</si>
  <si>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</si>
  <si>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</si>
  <si>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</si>
  <si>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</si>
  <si>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</si>
  <si>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</si>
  <si>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</si>
  <si>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</si>
  <si>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</si>
  <si>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</si>
  <si>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</si>
  <si>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</si>
  <si>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</si>
  <si>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</si>
  <si>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</si>
  <si>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</si>
  <si>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</si>
  <si>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</si>
  <si>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</si>
  <si>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</si>
  <si>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</si>
  <si>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</si>
  <si>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</si>
  <si>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</si>
  <si>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</si>
  <si>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</si>
  <si>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</si>
  <si>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</si>
  <si>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</si>
  <si>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</si>
  <si>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</si>
  <si>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</si>
  <si>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</si>
  <si>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</si>
  <si>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</si>
  <si>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</si>
  <si>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</si>
  <si>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</si>
  <si>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</si>
  <si>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</si>
  <si>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</si>
  <si>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</si>
  <si>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</si>
  <si>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</si>
  <si>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</si>
  <si>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</si>
  <si>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</si>
  <si>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</si>
  <si>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</si>
  <si>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</si>
  <si>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</si>
  <si>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</si>
  <si>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</si>
  <si>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</si>
  <si>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</si>
  <si>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</si>
  <si>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</si>
  <si>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</si>
  <si>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</si>
  <si>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</si>
  <si>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</si>
  <si>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</si>
  <si>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</si>
  <si>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</si>
  <si>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</si>
  <si>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</si>
  <si>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</si>
  <si>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</si>
  <si>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</si>
  <si>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</si>
  <si>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</si>
  <si>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</si>
  <si>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</si>
  <si>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</si>
  <si>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</si>
  <si>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</si>
  <si>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</si>
  <si>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</si>
  <si>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</si>
  <si>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</si>
  <si>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</si>
  <si>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</si>
  <si>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</si>
  <si>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</si>
  <si>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</si>
  <si>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</si>
  <si>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</si>
  <si>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</si>
  <si>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</si>
  <si>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</si>
  <si>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</si>
  <si>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</si>
  <si>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</si>
  <si>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</si>
  <si>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</si>
  <si>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</si>
  <si>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</si>
  <si>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</si>
  <si>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</si>
  <si>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</si>
  <si>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</si>
  <si>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</si>
  <si>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</si>
  <si>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</si>
  <si>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</si>
  <si>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</si>
  <si>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</si>
  <si>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</si>
  <si>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</si>
  <si>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</si>
  <si>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</si>
  <si>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</si>
  <si>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</si>
  <si>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</si>
  <si>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</si>
  <si>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</si>
  <si>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</si>
  <si>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</si>
  <si>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</si>
  <si>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</si>
  <si>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</si>
  <si>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</si>
  <si>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</si>
  <si>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</si>
  <si>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</si>
  <si>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</si>
  <si>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</si>
  <si>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</si>
  <si>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</si>
  <si>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</si>
  <si>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</si>
  <si>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</si>
  <si>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</si>
  <si>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</si>
  <si>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</si>
  <si>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</si>
  <si>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</si>
  <si>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</si>
  <si>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</si>
  <si>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</si>
  <si>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</si>
  <si>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</si>
  <si>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</si>
  <si>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</si>
  <si>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</si>
  <si>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</si>
  <si>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</si>
  <si>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</si>
  <si>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</si>
  <si>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</si>
  <si>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</si>
  <si>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</si>
  <si>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</si>
  <si>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</si>
  <si>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</si>
  <si>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</si>
  <si>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</si>
  <si>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</si>
  <si>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</si>
  <si>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</si>
  <si>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</si>
  <si>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</si>
  <si>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</si>
  <si>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</si>
  <si>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</si>
  <si>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</si>
  <si>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</si>
  <si>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</si>
  <si>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</si>
  <si>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</si>
  <si>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</si>
  <si>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</si>
  <si>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</si>
  <si>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</si>
  <si>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</si>
  <si>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</si>
  <si>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</si>
  <si>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</si>
  <si>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</si>
  <si>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</si>
  <si>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</si>
  <si>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</si>
  <si>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</si>
  <si>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</si>
  <si>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</si>
  <si>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</si>
  <si>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</si>
  <si>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</si>
  <si>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</si>
  <si>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</si>
  <si>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</si>
  <si>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</si>
  <si>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</si>
  <si>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</si>
  <si>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</si>
  <si>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</si>
  <si>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</si>
  <si>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</si>
  <si>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</si>
  <si>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</si>
  <si>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</si>
  <si>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</si>
  <si>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</si>
  <si>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</si>
  <si>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</si>
  <si>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</si>
  <si>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</si>
  <si>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</si>
  <si>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</si>
  <si>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</si>
  <si>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</si>
  <si>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</si>
  <si>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</si>
  <si>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</si>
  <si>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</si>
  <si>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</si>
  <si>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</si>
  <si>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</si>
  <si>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</si>
  <si>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</si>
  <si>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</si>
  <si>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</si>
  <si>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</si>
  <si>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</si>
  <si>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</si>
  <si>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</si>
  <si>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</si>
  <si>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</si>
  <si>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</si>
  <si>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</si>
  <si>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</si>
  <si>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</si>
  <si>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</si>
  <si>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</si>
  <si>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</si>
  <si>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</si>
  <si>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</si>
  <si>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</si>
  <si>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</si>
  <si>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</si>
  <si>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</si>
  <si>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</si>
  <si>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</si>
  <si>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</si>
  <si>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</si>
  <si>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</si>
  <si>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</si>
  <si>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</si>
  <si>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</si>
  <si>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</si>
  <si>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</si>
  <si>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</si>
  <si>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</si>
  <si>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</si>
  <si>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</si>
  <si>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</si>
  <si>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</si>
  <si>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</si>
  <si>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</si>
  <si>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</si>
  <si>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</si>
  <si>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</si>
  <si>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</si>
  <si>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</si>
  <si>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</si>
  <si>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</si>
  <si>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</si>
  <si>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</si>
  <si>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</si>
  <si>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</si>
  <si>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</si>
  <si>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</si>
  <si>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</si>
  <si>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</si>
  <si>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</si>
  <si>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</si>
  <si>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</si>
  <si>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</si>
  <si>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</si>
  <si>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</si>
  <si>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</si>
  <si>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</si>
  <si>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</si>
  <si>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</si>
  <si>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</si>
  <si>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</si>
  <si>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</si>
  <si>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</si>
  <si>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</si>
  <si>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</si>
  <si>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</si>
  <si>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</si>
  <si>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</si>
  <si>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</si>
  <si>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</si>
  <si>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</si>
  <si>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</si>
  <si>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</si>
  <si>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</si>
  <si>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</si>
  <si>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</si>
  <si>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</si>
  <si>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</si>
  <si>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</si>
  <si>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</si>
  <si>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</si>
  <si>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</si>
  <si>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</si>
  <si>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</si>
  <si>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</si>
  <si>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</si>
  <si>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</si>
  <si>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</si>
  <si>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</si>
  <si>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</si>
  <si>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</si>
  <si>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</si>
  <si>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</si>
  <si>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</si>
  <si>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</si>
  <si>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</si>
  <si>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</si>
  <si>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</si>
  <si>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</si>
  <si>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</si>
  <si>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</si>
  <si>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</si>
  <si>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</si>
  <si>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</si>
  <si>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</si>
  <si>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</si>
  <si>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</si>
  <si>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</si>
  <si>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</si>
  <si>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</si>
  <si>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</si>
  <si>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</si>
  <si>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</si>
  <si>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</si>
  <si>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</si>
  <si>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</si>
  <si>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</si>
  <si>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</si>
  <si>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</si>
  <si>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</si>
  <si>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</si>
  <si>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</si>
  <si>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</si>
  <si>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</si>
  <si>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</si>
  <si>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</si>
  <si>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</si>
  <si>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</si>
  <si>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</si>
  <si>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</si>
  <si>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</si>
  <si>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</si>
  <si>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</si>
  <si>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</si>
  <si>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</si>
  <si>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</si>
  <si>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</si>
  <si>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</si>
  <si>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</si>
  <si>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</si>
  <si>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</si>
  <si>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</si>
  <si>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</si>
  <si>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</si>
  <si>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</si>
  <si>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</si>
  <si>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</si>
  <si>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</si>
  <si>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</si>
  <si>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</si>
  <si>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</si>
  <si>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</si>
  <si>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</si>
  <si>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</si>
  <si>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</si>
  <si>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</si>
  <si>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</si>
  <si>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</si>
  <si>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</si>
  <si>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</si>
  <si>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</si>
  <si>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</si>
  <si>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</si>
  <si>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</si>
  <si>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</si>
  <si>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</si>
  <si>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</si>
  <si>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</si>
  <si>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</si>
  <si>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</si>
  <si>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</si>
  <si>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</si>
  <si>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</si>
  <si>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</si>
  <si>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</si>
  <si>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</si>
  <si>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</si>
  <si>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</si>
  <si>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</si>
  <si>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</si>
  <si>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</si>
  <si>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</si>
  <si>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</si>
  <si>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</si>
  <si>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</si>
  <si>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</si>
  <si>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</si>
  <si>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</si>
  <si>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</si>
  <si>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</si>
  <si>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</si>
  <si>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</si>
  <si>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</si>
  <si>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</si>
  <si>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</si>
  <si>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</si>
  <si>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</si>
  <si>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</si>
  <si>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</si>
  <si>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</si>
  <si>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</si>
  <si>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</si>
  <si>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</si>
  <si>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</si>
  <si>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</si>
  <si>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</si>
  <si>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</si>
  <si>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</si>
  <si>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</si>
  <si>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</si>
  <si>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</si>
  <si>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</si>
  <si>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</si>
  <si>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</si>
  <si>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</si>
  <si>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</si>
  <si>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</si>
  <si>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</si>
  <si>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</si>
  <si>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</si>
  <si>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</si>
  <si>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</si>
  <si>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</si>
  <si>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</si>
  <si>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</si>
  <si>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</si>
  <si>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</si>
  <si>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</si>
  <si>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</si>
  <si>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</si>
  <si>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</si>
  <si>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</si>
  <si>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</si>
  <si>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</si>
  <si>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</si>
  <si>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</si>
  <si>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</si>
  <si>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</si>
  <si>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</si>
  <si>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</si>
  <si>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</si>
  <si>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</si>
  <si>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</si>
  <si>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</si>
  <si>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</si>
  <si>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</si>
  <si>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</si>
  <si>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</si>
  <si>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</si>
  <si>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</si>
  <si>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</si>
  <si>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</si>
  <si>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</si>
  <si>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</si>
  <si>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</si>
  <si>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</si>
  <si>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</si>
  <si>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</si>
  <si>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</si>
  <si>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</si>
  <si>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</si>
  <si>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</si>
  <si>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</si>
  <si>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</si>
  <si>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</si>
  <si>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</si>
  <si>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</si>
  <si>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</si>
  <si>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</si>
  <si>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</si>
  <si>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</si>
  <si>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</si>
  <si>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</si>
  <si>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</si>
  <si>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</si>
  <si>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</si>
  <si>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</si>
  <si>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</si>
  <si>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</si>
  <si>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</si>
  <si>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</si>
  <si>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</si>
  <si>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</si>
  <si>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</si>
  <si>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</si>
  <si>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</si>
  <si>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</si>
  <si>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</si>
  <si>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</si>
  <si>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</si>
  <si>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</si>
  <si>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</si>
  <si>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</si>
  <si>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</si>
  <si>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</si>
  <si>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</si>
  <si>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</si>
  <si>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</si>
  <si>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</si>
  <si>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</si>
  <si>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</si>
  <si>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</si>
  <si>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</si>
  <si>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</si>
  <si>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</si>
  <si>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</si>
  <si>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</si>
  <si>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</si>
  <si>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</si>
  <si>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</si>
  <si>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</si>
  <si>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</si>
  <si>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</si>
  <si>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</si>
  <si>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</si>
  <si>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</si>
  <si>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</si>
  <si>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</si>
  <si>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</si>
  <si>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</si>
  <si>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</si>
  <si>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</si>
  <si>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</si>
  <si>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</si>
  <si>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</si>
  <si>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</si>
  <si>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</si>
  <si>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</si>
  <si>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</si>
  <si>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</si>
  <si>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</si>
  <si>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</si>
  <si>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</si>
  <si>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</si>
  <si>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</si>
  <si>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</si>
  <si>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</si>
  <si>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</si>
  <si>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</si>
  <si>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</si>
  <si>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</si>
  <si>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</si>
  <si>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</si>
  <si>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</si>
  <si>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</si>
  <si>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</si>
  <si>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</si>
  <si>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</si>
  <si>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</si>
  <si>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</si>
  <si>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</si>
  <si>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</si>
  <si>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</si>
  <si>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</si>
  <si>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</si>
  <si>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</si>
  <si>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</si>
  <si>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</si>
  <si>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</si>
  <si>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</si>
  <si>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</si>
  <si>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</si>
  <si>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</si>
  <si>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</si>
  <si>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</si>
  <si>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</si>
  <si>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</si>
  <si>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</si>
  <si>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</si>
  <si>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</si>
  <si>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</si>
  <si>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</si>
  <si>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</si>
  <si>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</si>
  <si>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</si>
  <si>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</si>
  <si>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</si>
  <si>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</si>
  <si>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</si>
  <si>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</si>
  <si>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</si>
  <si>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</si>
  <si>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</si>
  <si>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</si>
  <si>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</si>
  <si>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</si>
  <si>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</si>
  <si>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</si>
  <si>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</si>
  <si>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</si>
  <si>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</si>
  <si>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</si>
  <si>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</si>
  <si>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</si>
  <si>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</si>
  <si>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</si>
  <si>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</si>
  <si>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</si>
  <si>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</si>
  <si>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</si>
  <si>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</si>
  <si>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</si>
  <si>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</si>
  <si>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</si>
  <si>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</si>
  <si>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</si>
  <si>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</si>
  <si>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</si>
  <si>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</si>
  <si>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</si>
  <si>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</si>
  <si>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</si>
  <si>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</si>
  <si>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</si>
  <si>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</si>
  <si>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</si>
  <si>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</si>
  <si>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</si>
  <si>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</si>
  <si>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</si>
  <si>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</si>
  <si>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</si>
  <si>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</si>
  <si>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</si>
  <si>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</si>
  <si>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</si>
  <si>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</si>
  <si>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</si>
  <si>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</si>
  <si>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</si>
  <si>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</si>
  <si>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</si>
  <si>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</si>
  <si>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</si>
  <si>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</si>
  <si>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</si>
  <si>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</si>
  <si>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</si>
  <si>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</si>
  <si>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</si>
  <si>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</si>
  <si>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</si>
  <si>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</si>
  <si>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</si>
  <si>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</si>
  <si>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</si>
  <si>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</si>
  <si>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</si>
  <si>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</si>
  <si>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</si>
  <si>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</si>
  <si>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</si>
  <si>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</si>
  <si>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</si>
  <si>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</si>
  <si>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</si>
  <si>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</si>
  <si>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</si>
  <si>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</si>
  <si>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</si>
  <si>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</si>
  <si>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</si>
  <si>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</si>
  <si>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</si>
  <si>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</si>
  <si>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</si>
  <si>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</si>
  <si>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</si>
  <si>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</si>
  <si>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</si>
  <si>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</si>
  <si>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</si>
  <si>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</si>
  <si>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</si>
  <si>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</si>
  <si>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</si>
  <si>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</si>
  <si>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</si>
  <si>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</si>
  <si>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</si>
  <si>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</si>
  <si>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</si>
  <si>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</si>
  <si>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</si>
  <si>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</si>
  <si>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</si>
  <si>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</si>
  <si>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</si>
  <si>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</si>
  <si>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</si>
  <si>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</si>
  <si>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</si>
  <si>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</si>
  <si>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</si>
  <si>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</si>
  <si>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</si>
  <si>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</si>
  <si>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</si>
  <si>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</si>
  <si>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</si>
  <si>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</si>
  <si>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</si>
  <si>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</si>
  <si>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</si>
  <si>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</si>
  <si>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</si>
  <si>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</si>
  <si>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</si>
  <si>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</si>
  <si>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</si>
  <si>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</si>
  <si>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</si>
  <si>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</si>
  <si>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</si>
  <si>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</si>
  <si>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</si>
  <si>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</si>
  <si>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</si>
  <si>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</si>
  <si>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</si>
  <si>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</si>
  <si>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</si>
  <si>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</si>
  <si>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</si>
  <si>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</si>
  <si>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</si>
  <si>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</si>
  <si>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</si>
  <si>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</si>
  <si>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</si>
  <si>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</si>
  <si>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</si>
  <si>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</si>
  <si>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</si>
  <si>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</si>
  <si>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</si>
  <si>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</si>
  <si>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</si>
  <si>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</si>
  <si>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</si>
  <si>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</si>
  <si>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</si>
  <si>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</si>
  <si>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</si>
  <si>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</si>
  <si>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</si>
  <si>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</si>
  <si>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</si>
  <si>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</si>
  <si>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</si>
  <si>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</si>
  <si>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</si>
  <si>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</si>
  <si>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</si>
  <si>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</si>
  <si>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</si>
  <si>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</si>
  <si>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</si>
  <si>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</si>
  <si>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</si>
  <si>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</si>
  <si>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</si>
  <si>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</si>
  <si>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</si>
  <si>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</si>
  <si>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</si>
  <si>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</si>
  <si>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</si>
  <si>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</si>
  <si>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</si>
  <si>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</si>
  <si>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</si>
  <si>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</si>
  <si>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</si>
  <si>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</si>
  <si>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</si>
  <si>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</si>
  <si>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</si>
  <si>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</si>
  <si>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</si>
  <si>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</si>
  <si>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</si>
  <si>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</si>
  <si>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</si>
  <si>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</si>
  <si>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</si>
  <si>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</si>
  <si>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</si>
  <si>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</si>
  <si>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</si>
  <si>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</si>
  <si>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</si>
  <si>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</si>
  <si>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</si>
  <si>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</si>
  <si>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</si>
  <si>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</si>
  <si>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</si>
  <si>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</si>
  <si>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</si>
  <si>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</si>
  <si>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</si>
  <si>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</si>
  <si>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</si>
  <si>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</si>
  <si>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</si>
  <si>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</si>
  <si>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</si>
  <si>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</si>
  <si>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</si>
  <si>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</si>
  <si>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</si>
  <si>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</si>
  <si>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</si>
  <si>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</si>
  <si>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</si>
  <si>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</si>
  <si>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</si>
  <si>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</si>
  <si>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</si>
  <si>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</si>
  <si>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</si>
  <si>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</si>
  <si>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</si>
  <si>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</si>
  <si>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</si>
  <si>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</si>
  <si>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</si>
  <si>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</si>
  <si>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</si>
  <si>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</si>
  <si>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</si>
  <si>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</si>
  <si>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</si>
  <si>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</si>
  <si>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</si>
  <si>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</si>
  <si>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</si>
  <si>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</si>
  <si>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</si>
  <si>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</si>
  <si>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</si>
  <si>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</si>
  <si>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</si>
  <si>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</si>
  <si>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</si>
  <si>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</si>
  <si>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</si>
  <si>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</si>
  <si>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</si>
  <si>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</si>
  <si>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</si>
  <si>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</si>
  <si>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</si>
  <si>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</si>
  <si>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</si>
  <si>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</si>
  <si>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</si>
  <si>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</si>
  <si>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</si>
  <si>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</si>
  <si>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</si>
  <si>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</si>
  <si>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</si>
  <si>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</si>
  <si>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</si>
  <si>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</si>
  <si>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</si>
  <si>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</si>
  <si>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</si>
  <si>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</si>
  <si>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</si>
  <si>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</si>
  <si>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</si>
  <si>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</si>
  <si>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</si>
  <si>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</si>
  <si>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</si>
  <si>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</si>
  <si>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</si>
  <si>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</si>
  <si>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</si>
  <si>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</si>
  <si>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</si>
  <si>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</si>
  <si>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</si>
  <si>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</si>
  <si>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</si>
  <si>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</si>
  <si>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</si>
  <si>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</si>
  <si>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</si>
  <si>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</si>
  <si>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</si>
  <si>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</si>
  <si>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</si>
  <si>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</si>
  <si>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</si>
  <si>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</si>
  <si>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</si>
  <si>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</si>
  <si>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</si>
  <si>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</si>
  <si>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</si>
  <si>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</si>
  <si>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</si>
  <si>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</si>
  <si>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</si>
  <si>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</si>
  <si>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</si>
  <si>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</si>
  <si>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</si>
  <si>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</si>
  <si>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</si>
  <si>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</si>
  <si>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</si>
  <si>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</si>
  <si>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</si>
  <si>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</si>
  <si>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</si>
  <si>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</si>
  <si>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</si>
  <si>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</si>
  <si>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</si>
  <si>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</si>
  <si>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</si>
  <si>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</si>
  <si>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</si>
  <si>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</si>
  <si>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</si>
  <si>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</si>
  <si>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</si>
  <si>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</si>
  <si>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</si>
  <si>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</si>
  <si>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</si>
  <si>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</si>
  <si>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</si>
  <si>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</si>
  <si>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</si>
  <si>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</si>
  <si>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</si>
  <si>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</si>
  <si>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</si>
  <si>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</si>
  <si>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</si>
  <si>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</si>
  <si>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</si>
  <si>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</si>
  <si>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</si>
  <si>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</si>
  <si>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</si>
  <si>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</si>
  <si>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</si>
  <si>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</si>
  <si>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</si>
  <si>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</si>
  <si>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</si>
  <si>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</si>
  <si>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</si>
  <si>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</si>
  <si>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</si>
  <si>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</si>
  <si>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</si>
  <si>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</si>
  <si>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</si>
  <si>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</si>
  <si>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</si>
  <si>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</si>
  <si>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</si>
  <si>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</si>
  <si>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</si>
  <si>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</si>
  <si>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</si>
  <si>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</si>
  <si>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</si>
  <si>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</si>
  <si>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</si>
  <si>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</si>
  <si>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</si>
  <si>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</si>
  <si>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</si>
  <si>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</si>
  <si>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</si>
  <si>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</si>
  <si>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</si>
  <si>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</si>
  <si>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</si>
  <si>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</si>
  <si>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</si>
  <si>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</si>
  <si>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</si>
  <si>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</si>
  <si>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</si>
  <si>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</si>
  <si>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</si>
  <si>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</si>
  <si>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</si>
  <si>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</si>
  <si>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</si>
  <si>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</si>
  <si>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</si>
  <si>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</si>
  <si>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</si>
  <si>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</si>
  <si>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</si>
  <si>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</si>
  <si>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</si>
  <si>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</si>
  <si>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</si>
  <si>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</si>
  <si>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</si>
  <si>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</si>
  <si>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</si>
  <si>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</si>
  <si>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</si>
  <si>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</si>
  <si>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</si>
  <si>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</si>
  <si>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</si>
  <si>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</si>
  <si>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</si>
  <si>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</si>
  <si>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</si>
  <si>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</si>
  <si>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</si>
  <si>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</si>
  <si>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</si>
  <si>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</si>
  <si>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</si>
  <si>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</si>
  <si>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</si>
  <si>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</si>
  <si>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</si>
  <si>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</si>
  <si>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</si>
  <si>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</si>
  <si>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</si>
  <si>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</si>
  <si>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</si>
  <si>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</si>
  <si>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</si>
  <si>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</si>
  <si>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</si>
  <si>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</si>
  <si>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</si>
  <si>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</si>
  <si>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</si>
  <si>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</si>
  <si>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</si>
  <si>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</si>
  <si>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</si>
  <si>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</si>
  <si>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</si>
  <si>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</si>
  <si>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</si>
  <si>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</si>
  <si>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</si>
  <si>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</si>
  <si>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</si>
  <si>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</si>
  <si>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</si>
  <si>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</si>
  <si>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</si>
  <si>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</si>
  <si>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</si>
  <si>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</si>
  <si>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</si>
  <si>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</si>
  <si>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</si>
  <si>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</si>
  <si>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</si>
  <si>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</si>
  <si>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</si>
  <si>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</si>
  <si>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</si>
  <si>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</si>
  <si>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</si>
  <si>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</si>
  <si>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</si>
  <si>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</si>
  <si>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</si>
  <si>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</si>
  <si>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</si>
  <si>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</si>
  <si>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</si>
  <si>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</si>
  <si>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</si>
  <si>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</si>
  <si>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</si>
  <si>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</si>
  <si>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</si>
  <si>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</si>
  <si>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</si>
  <si>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</si>
  <si>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</si>
  <si>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</si>
  <si>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</si>
  <si>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</si>
  <si>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</si>
  <si>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</si>
  <si>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</si>
  <si>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</si>
  <si>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</si>
  <si>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</si>
  <si>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</si>
  <si>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</si>
  <si>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</si>
  <si>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</si>
  <si>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</si>
  <si>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</si>
  <si>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</si>
  <si>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</si>
  <si>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</si>
  <si>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</si>
  <si>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</si>
  <si>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</si>
  <si>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</si>
  <si>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</si>
  <si>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</si>
  <si>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</si>
  <si>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</si>
  <si>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</si>
  <si>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</si>
  <si>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</si>
  <si>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</si>
  <si>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</si>
  <si>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</si>
  <si>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</si>
  <si>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</si>
  <si>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</si>
  <si>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</si>
  <si>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</si>
  <si>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</si>
  <si>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</si>
  <si>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</si>
  <si>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</si>
  <si>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</si>
  <si>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</si>
  <si>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</si>
  <si>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</si>
  <si>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</si>
  <si>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</si>
  <si>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</si>
  <si>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</si>
  <si>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</si>
  <si>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</si>
  <si>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</si>
  <si>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</si>
  <si>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</si>
  <si>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</si>
  <si>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</si>
  <si>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</si>
  <si>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</si>
  <si>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</si>
  <si>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</si>
  <si>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</si>
  <si>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</si>
  <si>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</si>
  <si>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</si>
  <si>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</si>
  <si>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</si>
  <si>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</si>
  <si>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</si>
  <si>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</si>
  <si>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</si>
  <si>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</si>
  <si>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</si>
  <si>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</si>
  <si>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</si>
  <si>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</si>
  <si>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</si>
  <si>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</si>
  <si>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</si>
  <si>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</si>
  <si>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</si>
  <si>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</si>
  <si>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</si>
  <si>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</si>
  <si>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</si>
  <si>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</si>
  <si>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</si>
  <si>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</si>
  <si>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</si>
  <si>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</si>
  <si>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</si>
  <si>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</si>
  <si>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</si>
  <si>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</si>
  <si>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</si>
  <si>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</si>
  <si>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</si>
  <si>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</si>
  <si>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</si>
  <si>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</si>
  <si>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</si>
  <si>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</si>
  <si>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</si>
  <si>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</si>
  <si>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</si>
  <si>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</si>
  <si>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</si>
  <si>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</si>
  <si>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</si>
  <si>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</si>
  <si>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</si>
  <si>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</si>
  <si>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</si>
  <si>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</si>
  <si>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</si>
  <si>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</si>
  <si>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</si>
  <si>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</si>
  <si>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</si>
  <si>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</si>
  <si>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</si>
  <si>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</si>
  <si>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</si>
  <si>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</si>
  <si>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</si>
  <si>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</si>
  <si>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</si>
  <si>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</si>
  <si>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</si>
  <si>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</si>
  <si>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</si>
  <si>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</si>
  <si>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</si>
  <si>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</si>
  <si>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</si>
  <si>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</si>
  <si>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</si>
  <si>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</si>
  <si>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</si>
  <si>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</si>
  <si>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</si>
  <si>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</si>
  <si>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</si>
  <si>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</si>
  <si>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</si>
  <si>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</si>
  <si>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</si>
  <si>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</si>
  <si>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</si>
  <si>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</si>
  <si>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</si>
  <si>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</si>
  <si>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</si>
  <si>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</si>
  <si>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</si>
  <si>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</si>
  <si>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</si>
  <si>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</si>
  <si>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</si>
  <si>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</si>
  <si>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</si>
  <si>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</si>
  <si>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</si>
  <si>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</si>
  <si>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</si>
  <si>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</si>
  <si>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</si>
  <si>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</si>
  <si>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</si>
  <si>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</si>
  <si>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</si>
  <si>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</si>
  <si>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</si>
  <si>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</si>
  <si>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</si>
  <si>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</si>
  <si>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</si>
  <si>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</si>
  <si>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</si>
  <si>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</si>
  <si>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</si>
  <si>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</si>
  <si>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</si>
  <si>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</si>
  <si>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</si>
  <si>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</si>
  <si>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</si>
  <si>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</si>
  <si>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</si>
  <si>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</si>
  <si>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</si>
  <si>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</si>
  <si>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</si>
  <si>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</si>
  <si>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</si>
  <si>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</si>
  <si>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</si>
  <si>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</si>
  <si>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</si>
  <si>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</si>
  <si>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</si>
  <si>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</si>
  <si>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</si>
  <si>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</si>
  <si>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</si>
  <si>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</si>
  <si>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</si>
  <si>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</si>
  <si>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</si>
  <si>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</si>
  <si>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</si>
  <si>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</si>
  <si>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</si>
  <si>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</si>
  <si>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</si>
  <si>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</si>
  <si>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</si>
  <si>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</si>
  <si>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</si>
  <si>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</si>
  <si>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</si>
  <si>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</si>
  <si>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</si>
  <si>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</si>
  <si>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</si>
  <si>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</si>
  <si>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</si>
  <si>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</si>
  <si>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</si>
  <si>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</si>
  <si>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</si>
  <si>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</si>
  <si>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</si>
  <si>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</si>
  <si>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</si>
  <si>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</si>
  <si>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</si>
  <si>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</si>
  <si>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</si>
  <si>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</si>
  <si>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</si>
  <si>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</si>
  <si>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</si>
  <si>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</si>
  <si>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</si>
  <si>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</si>
  <si>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</si>
  <si>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</si>
  <si>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</si>
  <si>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</si>
  <si>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</si>
  <si>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</si>
  <si>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</si>
  <si>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</si>
  <si>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</si>
  <si>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</si>
  <si>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</si>
  <si>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</si>
  <si>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</si>
  <si>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</si>
  <si>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</si>
  <si>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</si>
  <si>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</si>
  <si>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</si>
  <si>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</si>
  <si>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</si>
  <si>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</si>
  <si>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</si>
  <si>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</si>
  <si>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</si>
  <si>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</si>
  <si>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</si>
  <si>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</si>
  <si>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</si>
  <si>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</si>
  <si>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</si>
  <si>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</si>
  <si>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</si>
  <si>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</si>
  <si>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</si>
  <si>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</si>
  <si>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</si>
  <si>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</si>
  <si>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</si>
  <si>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</si>
  <si>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</si>
  <si>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</si>
  <si>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</si>
  <si>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</si>
  <si>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</si>
  <si>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</si>
  <si>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</si>
  <si>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</si>
  <si>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</si>
  <si>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</si>
  <si>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</si>
  <si>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</si>
  <si>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</si>
  <si>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</si>
  <si>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</si>
  <si>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</si>
  <si>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</si>
  <si>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</si>
  <si>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</si>
  <si>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</si>
  <si>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</si>
  <si>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</si>
  <si>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</si>
  <si>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</si>
  <si>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</si>
  <si>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</si>
  <si>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</si>
  <si>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</si>
  <si>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</si>
  <si>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</si>
  <si>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</si>
  <si>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</si>
  <si>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</si>
  <si>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</si>
  <si>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</si>
  <si>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</si>
  <si>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</si>
  <si>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</si>
  <si>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</si>
  <si>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</si>
  <si>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</si>
  <si>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</si>
  <si>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</si>
  <si>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</si>
  <si>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</si>
  <si>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</si>
  <si>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</si>
  <si>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</si>
  <si>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</si>
  <si>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</si>
  <si>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</si>
  <si>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</si>
  <si>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</si>
  <si>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</si>
  <si>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</si>
  <si>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</si>
  <si>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</si>
  <si>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</si>
  <si>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</si>
  <si>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</si>
  <si>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</si>
  <si>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</si>
  <si>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</si>
  <si>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</si>
  <si>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</si>
  <si>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</si>
  <si>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</si>
  <si>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</si>
  <si>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</si>
  <si>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</si>
  <si>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</si>
  <si>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</si>
  <si>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</si>
  <si>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</si>
  <si>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</si>
  <si>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</si>
  <si>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</si>
  <si>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</si>
  <si>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</si>
  <si>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</si>
  <si>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</si>
  <si>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</si>
  <si>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</si>
  <si>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</si>
  <si>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</si>
  <si>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</si>
  <si>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</si>
  <si>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</si>
  <si>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</si>
  <si>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</si>
  <si>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</si>
  <si>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</si>
  <si>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</si>
  <si>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</si>
  <si>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</si>
  <si>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</si>
  <si>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</si>
  <si>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</si>
  <si>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</si>
  <si>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</si>
  <si>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</si>
  <si>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</si>
  <si>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</si>
  <si>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</si>
  <si>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</si>
  <si>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</si>
  <si>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</si>
  <si>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</si>
  <si>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</si>
  <si>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</si>
  <si>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</si>
  <si>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</si>
  <si>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</si>
  <si>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</si>
  <si>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</si>
  <si>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</si>
  <si>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</si>
  <si>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</si>
  <si>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</si>
  <si>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</si>
  <si>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</si>
  <si>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</si>
  <si>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</si>
  <si>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</si>
  <si>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</si>
  <si>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</si>
  <si>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</si>
  <si>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</si>
  <si>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</si>
  <si>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</si>
  <si>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</si>
  <si>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</si>
  <si>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</si>
  <si>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</si>
  <si>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</si>
  <si>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</si>
  <si>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</si>
  <si>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</si>
  <si>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</si>
  <si>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</si>
  <si>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</si>
  <si>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</si>
  <si>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</si>
  <si>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</si>
  <si>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</si>
  <si>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</si>
  <si>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</si>
  <si>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</si>
  <si>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</si>
  <si>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</si>
  <si>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</si>
  <si>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</si>
  <si>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</si>
  <si>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</si>
  <si>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</si>
  <si>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</si>
  <si>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</si>
  <si>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</si>
  <si>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</si>
  <si>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</si>
  <si>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</si>
  <si>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</si>
  <si>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</si>
  <si>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</si>
  <si>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</si>
  <si>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</si>
  <si>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</si>
  <si>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</si>
  <si>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</si>
  <si>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</si>
  <si>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</si>
  <si>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</si>
  <si>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</si>
  <si>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</si>
  <si>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</si>
  <si>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</si>
  <si>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</si>
  <si>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</si>
  <si>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</si>
  <si>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</si>
  <si>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</si>
  <si>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</si>
  <si>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</si>
  <si>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</si>
  <si>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</si>
  <si>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</si>
  <si>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</si>
  <si>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</si>
  <si>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</si>
  <si>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</si>
  <si>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</si>
  <si>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</si>
  <si>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</si>
  <si>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</si>
  <si>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</si>
  <si>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</si>
  <si>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</si>
  <si>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</si>
  <si>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</si>
  <si>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</si>
  <si>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</si>
  <si>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</si>
  <si>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</si>
  <si>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</si>
  <si>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</si>
  <si>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</si>
  <si>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</si>
  <si>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</si>
  <si>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</si>
  <si>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</si>
  <si>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</si>
  <si>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</si>
  <si>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</si>
  <si>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</si>
  <si>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</si>
  <si>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</si>
  <si>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</si>
  <si>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</si>
  <si>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</si>
  <si>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</si>
  <si>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</si>
  <si>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</si>
  <si>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</si>
  <si>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</si>
  <si>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</si>
  <si>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</si>
  <si>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</si>
  <si>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</si>
  <si>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</si>
  <si>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</si>
  <si>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</si>
  <si>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</si>
  <si>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</si>
  <si>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</si>
  <si>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</si>
  <si>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</si>
  <si>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</si>
  <si>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</si>
  <si>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</si>
  <si>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</si>
  <si>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</si>
  <si>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</si>
  <si>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</si>
  <si>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</si>
  <si>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</si>
  <si>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</si>
  <si>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</si>
  <si>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</si>
  <si>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</si>
  <si>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</si>
  <si>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</si>
  <si>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</si>
  <si>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</si>
  <si>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</si>
  <si>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</si>
  <si>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</si>
  <si>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</si>
  <si>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</si>
  <si>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</si>
  <si>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</si>
  <si>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</si>
  <si>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</si>
  <si>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</si>
  <si>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</si>
  <si>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</si>
  <si>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</si>
  <si>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</si>
  <si>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</si>
  <si>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</si>
  <si>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</si>
  <si>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</si>
  <si>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</si>
  <si>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</si>
  <si>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</si>
  <si>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</si>
  <si>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</si>
  <si>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</si>
  <si>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</si>
  <si>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</si>
  <si>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</si>
  <si>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</si>
  <si>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</si>
  <si>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</si>
  <si>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</si>
  <si>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</si>
  <si>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</si>
  <si>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</si>
  <si>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</si>
  <si>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</si>
  <si>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</si>
  <si>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</si>
  <si>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</si>
  <si>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</si>
  <si>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</si>
  <si>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</si>
  <si>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</si>
  <si>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</si>
  <si>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</si>
  <si>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</si>
  <si>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</si>
  <si>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</si>
  <si>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</si>
  <si>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</si>
  <si>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</si>
  <si>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</si>
  <si>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</si>
  <si>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</si>
  <si>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</si>
  <si>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</si>
  <si>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</si>
  <si>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</si>
  <si>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</si>
  <si>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</si>
  <si>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</si>
  <si>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</si>
  <si>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</si>
  <si>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</si>
  <si>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</si>
  <si>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</si>
  <si>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</si>
  <si>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</si>
  <si>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</si>
  <si>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</si>
  <si>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</si>
  <si>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</si>
  <si>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</si>
  <si>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</si>
  <si>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</si>
  <si>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</si>
  <si>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</si>
  <si>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</si>
  <si>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</si>
  <si>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</si>
  <si>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</si>
  <si>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</si>
  <si>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</si>
  <si>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</si>
  <si>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</si>
  <si>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</si>
  <si>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</si>
  <si>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</si>
  <si>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</si>
  <si>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</si>
  <si>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</si>
  <si>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</si>
  <si>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</si>
  <si>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</si>
  <si>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</si>
  <si>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</si>
  <si>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</si>
  <si>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</si>
  <si>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</si>
  <si>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</si>
  <si>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</si>
  <si>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</si>
  <si>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</si>
  <si>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</si>
  <si>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</si>
  <si>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</si>
  <si>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</si>
  <si>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</si>
  <si>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</si>
  <si>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</si>
  <si>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</si>
  <si>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</si>
  <si>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</si>
  <si>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</si>
  <si>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</si>
  <si>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</si>
  <si>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</si>
  <si>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</si>
  <si>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</si>
  <si>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</si>
  <si>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</si>
  <si>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</si>
  <si>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</si>
  <si>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</si>
  <si>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</si>
  <si>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</si>
  <si>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</si>
  <si>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</si>
  <si>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</si>
  <si>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</si>
  <si>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</si>
  <si>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</si>
  <si>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</si>
  <si>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</si>
  <si>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</si>
  <si>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</si>
  <si>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</si>
  <si>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</si>
  <si>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</si>
  <si>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</si>
  <si>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</si>
  <si>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</si>
  <si>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</si>
  <si>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</si>
  <si>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</si>
  <si>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</si>
  <si>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</si>
  <si>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</si>
  <si>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</si>
  <si>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</si>
  <si>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</si>
  <si>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</si>
  <si>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</si>
  <si>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</si>
  <si>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</si>
  <si>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</si>
  <si>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</si>
  <si>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</si>
  <si>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</si>
  <si>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</si>
  <si>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</si>
  <si>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</si>
  <si>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</si>
  <si>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</si>
  <si>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</si>
  <si>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</si>
  <si>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</si>
  <si>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</si>
  <si>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</si>
  <si>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</si>
  <si>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</si>
  <si>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</si>
  <si>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</si>
  <si>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</si>
  <si>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</si>
  <si>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</si>
  <si>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</si>
  <si>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</si>
  <si>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</si>
  <si>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</si>
  <si>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</si>
  <si>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</si>
  <si>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</si>
  <si>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</si>
  <si>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</si>
  <si>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</si>
  <si>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</si>
  <si>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</si>
  <si>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</si>
  <si>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</si>
  <si>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</si>
  <si>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</si>
  <si>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</si>
  <si>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</si>
  <si>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</si>
  <si>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</si>
  <si>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</si>
  <si>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</si>
  <si>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</si>
  <si>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</si>
  <si>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</si>
  <si>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</si>
  <si>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</si>
  <si>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</si>
  <si>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</si>
  <si>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</si>
  <si>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</si>
  <si>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</si>
  <si>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</si>
  <si>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</si>
  <si>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</si>
  <si>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</si>
  <si>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</si>
  <si>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</si>
  <si>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</si>
  <si>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</si>
  <si>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</si>
  <si>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</si>
  <si>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</si>
  <si>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</si>
  <si>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</si>
  <si>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</si>
  <si>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</si>
  <si>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</si>
  <si>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</si>
  <si>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</si>
  <si>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</si>
  <si>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</si>
  <si>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</si>
  <si>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</si>
  <si>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</si>
  <si>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</si>
  <si>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</si>
  <si>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</si>
  <si>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</si>
  <si>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</si>
  <si>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</si>
  <si>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</si>
  <si>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</si>
  <si>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</si>
  <si>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</si>
  <si>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</si>
  <si>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</si>
  <si>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</si>
  <si>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</si>
  <si>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</si>
  <si>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</si>
  <si>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</si>
  <si>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</si>
  <si>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</si>
  <si>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</si>
  <si>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</si>
  <si>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</si>
  <si>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</si>
  <si>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</si>
  <si>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</si>
  <si>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</si>
  <si>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</si>
  <si>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</si>
  <si>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</si>
  <si>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</si>
  <si>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</si>
  <si>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</si>
  <si>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</si>
  <si>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</si>
  <si>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</si>
  <si>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</si>
  <si>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</si>
  <si>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</si>
  <si>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</si>
  <si>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</si>
  <si>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</si>
  <si>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</si>
  <si>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</si>
  <si>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</si>
  <si>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</si>
  <si>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</si>
  <si>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</si>
  <si>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</si>
  <si>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</si>
  <si>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</si>
  <si>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</si>
  <si>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</si>
  <si>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</si>
  <si>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</si>
  <si>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</si>
  <si>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</si>
  <si>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</si>
  <si>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</si>
  <si>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</si>
  <si>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</si>
  <si>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</si>
  <si>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</si>
  <si>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</si>
  <si>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</si>
  <si>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</si>
  <si>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</si>
  <si>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</si>
  <si>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</si>
  <si>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</si>
  <si>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</si>
  <si>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</si>
  <si>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</si>
  <si>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</si>
  <si>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</si>
  <si>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</si>
  <si>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</si>
  <si>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</si>
  <si>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</si>
  <si>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</si>
  <si>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</si>
  <si>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</si>
  <si>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</si>
  <si>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</si>
  <si>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</si>
  <si>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</si>
  <si>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</si>
  <si>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</si>
  <si>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</si>
  <si>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</si>
  <si>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</si>
  <si>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</si>
  <si>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</si>
  <si>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</si>
  <si>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</si>
  <si>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</si>
  <si>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</si>
  <si>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</si>
  <si>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</si>
  <si>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</si>
  <si>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</si>
  <si>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</si>
  <si>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</si>
  <si>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</si>
  <si>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</si>
  <si>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</si>
  <si>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</si>
  <si>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</si>
  <si>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</si>
  <si>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</si>
  <si>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</si>
  <si>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</si>
  <si>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</si>
  <si>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</si>
  <si>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</si>
  <si>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</si>
  <si>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</si>
  <si>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</si>
  <si>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</si>
  <si>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</si>
  <si>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</si>
  <si>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</si>
  <si>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</si>
  <si>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</si>
  <si>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</si>
  <si>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</si>
  <si>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</si>
  <si>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</si>
  <si>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</si>
  <si>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</si>
  <si>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</si>
  <si>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</si>
  <si>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</si>
  <si>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</si>
  <si>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</si>
  <si>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</si>
  <si>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</si>
  <si>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</si>
  <si>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</si>
  <si>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</si>
  <si>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</si>
  <si>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</si>
  <si>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</si>
  <si>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</si>
  <si>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</si>
  <si>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</si>
  <si>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</si>
  <si>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</si>
  <si>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</si>
  <si>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</si>
  <si>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</si>
  <si>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</si>
  <si>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</si>
  <si>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</si>
  <si>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</si>
  <si>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</si>
  <si>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</si>
  <si>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</si>
  <si>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</si>
  <si>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</si>
  <si>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</si>
  <si>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</si>
  <si>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</si>
  <si>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</si>
  <si>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</si>
  <si>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</si>
  <si>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</si>
  <si>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</si>
  <si>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</si>
  <si>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</si>
  <si>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</si>
  <si>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</si>
  <si>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</si>
  <si>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</si>
  <si>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</si>
  <si>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</si>
  <si>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</si>
  <si>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</si>
  <si>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</si>
  <si>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</si>
  <si>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</si>
  <si>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</si>
  <si>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</si>
  <si>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</si>
  <si>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</si>
  <si>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</si>
  <si>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</si>
  <si>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</si>
  <si>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</si>
  <si>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</si>
  <si>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</si>
  <si>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</si>
  <si>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</si>
  <si>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</si>
  <si>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</si>
  <si>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</si>
  <si>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</si>
  <si>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</si>
  <si>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</si>
  <si>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</si>
  <si>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</si>
  <si>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</si>
  <si>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</si>
  <si>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</si>
  <si>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</si>
  <si>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</si>
  <si>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</si>
  <si>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</si>
  <si>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</si>
  <si>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</si>
  <si>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</si>
  <si>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</si>
  <si>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</si>
  <si>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</si>
  <si>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</si>
  <si>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</si>
  <si>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</si>
  <si>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</si>
  <si>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</si>
  <si>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</si>
  <si>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</si>
  <si>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</si>
  <si>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</si>
  <si>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</si>
  <si>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</si>
  <si>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</si>
  <si>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</si>
  <si>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</si>
  <si>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</si>
  <si>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</si>
  <si>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</si>
  <si>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</si>
  <si>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</si>
  <si>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</si>
  <si>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</si>
  <si>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</si>
  <si>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</si>
  <si>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</si>
  <si>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</si>
  <si>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</si>
  <si>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</si>
  <si>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</si>
  <si>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</si>
  <si>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</si>
  <si>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</si>
  <si>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</si>
  <si>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</si>
  <si>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</si>
  <si>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</si>
  <si>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</si>
  <si>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</si>
  <si>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</si>
  <si>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</si>
  <si>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</si>
  <si>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</si>
  <si>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</si>
  <si>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</si>
  <si>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</si>
  <si>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</si>
  <si>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</si>
  <si>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</si>
  <si>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</si>
  <si>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</si>
  <si>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</si>
  <si>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</si>
  <si>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</si>
  <si>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</si>
  <si>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</si>
  <si>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</si>
  <si>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</si>
  <si>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</si>
  <si>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</si>
  <si>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</si>
  <si>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</si>
  <si>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</si>
  <si>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</si>
  <si>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</si>
  <si>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</si>
  <si>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</si>
  <si>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</si>
  <si>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</si>
  <si>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</si>
  <si>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</si>
  <si>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</si>
  <si>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</si>
  <si>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</si>
  <si>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</si>
  <si>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</si>
  <si>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</si>
  <si>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</si>
  <si>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</si>
  <si>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</si>
  <si>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</si>
  <si>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</si>
  <si>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</si>
  <si>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</si>
  <si>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</si>
  <si>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</si>
  <si>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</si>
  <si>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</si>
  <si>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</si>
  <si>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</si>
  <si>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</si>
  <si>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</si>
  <si>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</si>
  <si>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</si>
  <si>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</si>
  <si>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</si>
  <si>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</si>
  <si>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</si>
  <si>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</si>
  <si>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</si>
  <si>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</si>
  <si>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</si>
  <si>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</si>
  <si>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</si>
  <si>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</si>
  <si>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</si>
  <si>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</si>
  <si>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</si>
  <si>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</si>
  <si>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</si>
  <si>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</si>
  <si>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</si>
  <si>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</si>
  <si>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</si>
  <si>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</si>
  <si>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</si>
  <si>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</si>
  <si>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</si>
  <si>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</si>
  <si>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</si>
  <si>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</si>
  <si>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</si>
  <si>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</si>
  <si>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</si>
  <si>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</si>
  <si>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</si>
  <si>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</si>
  <si>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</si>
  <si>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</si>
  <si>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</si>
  <si>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</si>
  <si>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</si>
  <si>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</si>
  <si>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</si>
  <si>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</si>
  <si>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</si>
  <si>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</si>
  <si>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</si>
  <si>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</si>
  <si>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</si>
  <si>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</si>
  <si>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</si>
  <si>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</si>
  <si>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</si>
  <si>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</si>
  <si>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</si>
  <si>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</si>
  <si>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</si>
  <si>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</si>
  <si>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</si>
  <si>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</si>
  <si>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</si>
  <si>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</si>
  <si>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</si>
  <si>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</si>
  <si>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</si>
  <si>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</si>
  <si>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</si>
  <si>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</si>
  <si>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</si>
  <si>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</si>
  <si>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</si>
  <si>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</si>
  <si>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</si>
  <si>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</si>
  <si>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</si>
  <si>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</si>
  <si>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</si>
  <si>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</si>
  <si>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</si>
  <si>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</si>
  <si>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</si>
  <si>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</si>
  <si>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</si>
  <si>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</si>
  <si>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</si>
  <si>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</si>
  <si>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</si>
  <si>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</si>
  <si>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</si>
  <si>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</si>
  <si>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</si>
  <si>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</si>
  <si>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</si>
  <si>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</si>
  <si>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</si>
  <si>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</si>
  <si>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</si>
  <si>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</si>
  <si>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</si>
  <si>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</si>
  <si>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</si>
  <si>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</si>
  <si>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</si>
  <si>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</si>
  <si>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</si>
  <si>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</si>
  <si>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</si>
  <si>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</si>
  <si>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</si>
  <si>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</si>
  <si>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</si>
  <si>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</si>
  <si>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</si>
  <si>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</si>
  <si>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</si>
  <si>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</si>
  <si>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</si>
  <si>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</si>
  <si>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</si>
  <si>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</si>
  <si>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</si>
  <si>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</si>
  <si>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</si>
  <si>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</si>
  <si>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</si>
  <si>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</si>
  <si>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</si>
  <si>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</si>
  <si>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</si>
  <si>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</si>
  <si>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</si>
  <si>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</si>
  <si>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</si>
  <si>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</si>
  <si>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</si>
  <si>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</si>
  <si>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</si>
  <si>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</si>
  <si>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</si>
  <si>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</si>
  <si>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</si>
  <si>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</si>
  <si>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</si>
  <si>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</si>
  <si>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</si>
  <si>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</si>
  <si>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</si>
  <si>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</si>
  <si>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</si>
  <si>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</si>
  <si>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</si>
  <si>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</si>
  <si>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</si>
  <si>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</si>
  <si>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</si>
  <si>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</si>
  <si>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</si>
  <si>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</si>
  <si>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</si>
  <si>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</si>
  <si>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</si>
  <si>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</si>
  <si>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</si>
  <si>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</si>
  <si>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</si>
  <si>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</si>
  <si>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</si>
  <si>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</si>
  <si>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</si>
  <si>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</si>
  <si>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</si>
  <si>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</si>
  <si>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</si>
  <si>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</si>
  <si>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</si>
  <si>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</si>
  <si>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</si>
  <si>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</si>
  <si>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</si>
  <si>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</si>
  <si>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</si>
  <si>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</si>
  <si>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</si>
  <si>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</si>
  <si>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</si>
  <si>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</si>
  <si>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</si>
  <si>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</si>
  <si>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</si>
  <si>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</si>
  <si>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</si>
  <si>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</si>
  <si>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</si>
  <si>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</si>
  <si>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</si>
  <si>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</si>
  <si>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</si>
  <si>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</si>
  <si>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</si>
  <si>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</si>
  <si>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</si>
  <si>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</si>
  <si>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</si>
  <si>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</si>
  <si>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</si>
  <si>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</si>
  <si>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</si>
  <si>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</si>
  <si>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</si>
  <si>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</si>
  <si>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</si>
  <si>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</si>
  <si>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</si>
  <si>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</si>
  <si>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</si>
  <si>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</si>
  <si>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</si>
  <si>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</si>
  <si>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</si>
  <si>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</si>
  <si>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</si>
  <si>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</si>
  <si>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</si>
  <si>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</si>
  <si>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</si>
  <si>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</si>
  <si>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</si>
  <si>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</si>
  <si>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</si>
  <si>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</si>
  <si>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</si>
  <si>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</si>
  <si>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</si>
  <si>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</si>
  <si>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</si>
  <si>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</si>
  <si>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</si>
  <si>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</si>
  <si>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</si>
  <si>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</si>
  <si>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</si>
  <si>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</si>
  <si>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</si>
  <si>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</si>
  <si>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</si>
  <si>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</si>
  <si>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</si>
  <si>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</si>
  <si>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</si>
  <si>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</si>
  <si>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</si>
  <si>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</si>
  <si>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</si>
  <si>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</si>
  <si>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</si>
  <si>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</si>
  <si>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</si>
  <si>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</si>
  <si>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</si>
  <si>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</si>
  <si>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</si>
  <si>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</si>
  <si>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</si>
  <si>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</si>
  <si>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</si>
  <si>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</si>
  <si>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</si>
  <si>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</si>
  <si>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</si>
  <si>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</si>
  <si>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</si>
  <si>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</si>
  <si>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</si>
  <si>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</si>
  <si>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</si>
  <si>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</si>
  <si>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</si>
  <si>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</si>
  <si>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</si>
  <si>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</si>
  <si>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</si>
  <si>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</si>
  <si>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</si>
  <si>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</si>
  <si>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</si>
  <si>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</si>
  <si>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</si>
  <si>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</si>
  <si>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</si>
  <si>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</si>
  <si>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</si>
  <si>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</si>
  <si>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</si>
  <si>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</si>
  <si>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</si>
  <si>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</si>
  <si>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</si>
  <si>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</si>
  <si>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</si>
  <si>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</si>
  <si>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</si>
  <si>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</si>
  <si>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</si>
  <si>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</si>
  <si>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</si>
  <si>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</si>
  <si>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</si>
  <si>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</si>
  <si>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</si>
  <si>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</si>
  <si>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</si>
  <si>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</si>
  <si>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</si>
  <si>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</si>
  <si>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</si>
  <si>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</si>
  <si>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</si>
  <si>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</si>
  <si>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</si>
  <si>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</si>
  <si>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</si>
  <si>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</si>
  <si>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</si>
  <si>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</si>
  <si>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</si>
  <si>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</si>
  <si>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</si>
  <si>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</si>
  <si>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</si>
  <si>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</si>
  <si>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</si>
  <si>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</si>
  <si>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</si>
  <si>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</si>
  <si>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</si>
  <si>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</si>
  <si>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</si>
  <si>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</si>
  <si>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</si>
  <si>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</si>
  <si>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</si>
  <si>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</si>
  <si>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</si>
  <si>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</si>
  <si>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</si>
  <si>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</si>
  <si>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</si>
  <si>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</si>
  <si>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</si>
  <si>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</si>
  <si>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</si>
  <si>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</si>
  <si>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</si>
  <si>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</si>
  <si>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</si>
  <si>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</si>
  <si>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</si>
  <si>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</si>
  <si>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</si>
  <si>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</si>
  <si>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</si>
  <si>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</si>
  <si>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</si>
  <si>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</si>
  <si>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</si>
  <si>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</si>
  <si>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</si>
  <si>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</si>
  <si>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</si>
  <si>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</si>
  <si>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</si>
  <si>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</si>
  <si>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</si>
  <si>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</si>
  <si>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</si>
  <si>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</si>
  <si>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</si>
  <si>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</si>
  <si>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</si>
  <si>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</si>
  <si>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</si>
  <si>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</si>
  <si>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</si>
  <si>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</si>
  <si>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</si>
  <si>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</si>
  <si>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</si>
  <si>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</si>
  <si>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</si>
  <si>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</si>
  <si>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</si>
  <si>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</si>
  <si>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</si>
  <si>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</si>
  <si>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</si>
  <si>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</si>
  <si>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</si>
  <si>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</si>
  <si>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</si>
  <si>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</si>
  <si>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</si>
  <si>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</si>
  <si>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</si>
  <si>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</si>
  <si>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</si>
  <si>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</si>
  <si>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</si>
  <si>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</si>
  <si>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</si>
  <si>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</si>
  <si>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</si>
  <si>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</si>
  <si>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</si>
  <si>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</si>
  <si>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</si>
  <si>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</si>
  <si>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</si>
  <si>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</si>
  <si>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</si>
  <si>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</si>
  <si>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</si>
  <si>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</si>
  <si>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</si>
  <si>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</si>
  <si>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</si>
  <si>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</si>
  <si>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</si>
  <si>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</si>
  <si>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</si>
  <si>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</si>
  <si>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</si>
  <si>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</si>
  <si>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</si>
  <si>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</si>
  <si>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</si>
  <si>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</si>
  <si>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</si>
  <si>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</si>
  <si>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</si>
  <si>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</si>
  <si>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</si>
  <si>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</si>
  <si>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</si>
  <si>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</si>
  <si>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</si>
  <si>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</si>
  <si>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</si>
  <si>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</si>
  <si>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</si>
  <si>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</si>
  <si>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</si>
  <si>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</si>
  <si>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</si>
  <si>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</si>
  <si>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</si>
  <si>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</si>
  <si>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</si>
  <si>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</si>
  <si>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</si>
  <si>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</si>
  <si>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</si>
  <si>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</si>
  <si>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</si>
  <si>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</si>
  <si>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</si>
  <si>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</si>
  <si>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</si>
  <si>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</si>
  <si>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</si>
  <si>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</si>
  <si>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</si>
  <si>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</si>
  <si>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</si>
  <si>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</si>
  <si>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</si>
  <si>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</si>
  <si>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</si>
  <si>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</si>
  <si>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</si>
  <si>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</si>
  <si>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</si>
  <si>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</si>
  <si>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</si>
  <si>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</si>
  <si>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</si>
  <si>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</si>
  <si>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</si>
  <si>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</si>
  <si>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</si>
  <si>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</si>
  <si>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</si>
  <si>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</si>
  <si>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</si>
  <si>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</si>
  <si>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</si>
  <si>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</si>
  <si>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</si>
  <si>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</si>
  <si>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</si>
  <si>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</si>
  <si>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</si>
  <si>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</si>
  <si>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</si>
  <si>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</si>
  <si>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</si>
  <si>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</si>
  <si>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</si>
  <si>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</si>
  <si>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</si>
  <si>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</si>
  <si>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</si>
  <si>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</si>
  <si>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</si>
  <si>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</si>
  <si>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</si>
  <si>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</si>
  <si>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</si>
  <si>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</si>
  <si>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</si>
  <si>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</si>
  <si>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</si>
  <si>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</si>
  <si>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</si>
  <si>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</si>
  <si>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</si>
  <si>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</si>
  <si>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</si>
  <si>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</si>
  <si>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</si>
  <si>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</si>
  <si>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</si>
  <si>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</si>
  <si>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</si>
  <si>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</si>
  <si>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</si>
  <si>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</si>
  <si>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</si>
  <si>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</si>
  <si>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</si>
  <si>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</si>
  <si>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</si>
  <si>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</si>
  <si>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</si>
  <si>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</si>
  <si>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</si>
  <si>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</si>
  <si>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</si>
  <si>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</si>
  <si>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</si>
  <si>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</si>
  <si>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</si>
  <si>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</si>
  <si>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</si>
  <si>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</si>
  <si>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</si>
  <si>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</si>
  <si>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</si>
  <si>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</si>
  <si>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</si>
  <si>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</si>
  <si>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</si>
  <si>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</si>
  <si>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</si>
  <si>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</si>
  <si>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</si>
  <si>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</si>
  <si>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</si>
  <si>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</si>
  <si>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</si>
  <si>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</si>
  <si>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</si>
  <si>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</si>
  <si>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</si>
  <si>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</si>
  <si>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</si>
  <si>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</si>
  <si>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</si>
  <si>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</si>
  <si>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</si>
  <si>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</si>
  <si>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</si>
  <si>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</si>
  <si>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</si>
  <si>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</si>
  <si>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</si>
  <si>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</si>
  <si>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</si>
  <si>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</si>
  <si>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</si>
  <si>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</si>
  <si>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</si>
  <si>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</si>
  <si>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</si>
  <si>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</si>
  <si>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</si>
  <si>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</si>
  <si>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</si>
  <si>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</si>
  <si>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</si>
  <si>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</si>
  <si>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</si>
  <si>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</si>
  <si>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</si>
  <si>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</si>
  <si>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</si>
  <si>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</si>
  <si>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</si>
  <si>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</si>
  <si>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</si>
  <si>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</si>
  <si>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</si>
  <si>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</si>
  <si>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</si>
  <si>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</si>
  <si>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</si>
  <si>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</si>
  <si>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</si>
  <si>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</si>
  <si>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</si>
  <si>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</si>
  <si>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</si>
  <si>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</si>
  <si>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</si>
  <si>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</si>
  <si>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</si>
  <si>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</si>
  <si>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</si>
  <si>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</si>
  <si>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</si>
  <si>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</si>
  <si>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</si>
  <si>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</si>
  <si>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</si>
  <si>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</si>
  <si>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</si>
  <si>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</si>
  <si>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</si>
  <si>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</si>
  <si>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</si>
  <si>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</si>
  <si>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</si>
  <si>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</si>
  <si>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</si>
  <si>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</si>
  <si>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</si>
  <si>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</si>
  <si>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</si>
  <si>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</si>
  <si>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</si>
  <si>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</si>
  <si>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</si>
  <si>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</si>
  <si>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</si>
  <si>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</si>
  <si>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</si>
  <si>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</si>
  <si>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</si>
  <si>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</si>
  <si>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</si>
  <si>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</si>
  <si>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</si>
  <si>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</si>
  <si>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</si>
  <si>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</si>
  <si>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</si>
  <si>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</si>
  <si>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</si>
  <si>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</si>
  <si>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</si>
  <si>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</si>
  <si>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</si>
  <si>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</si>
  <si>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</si>
  <si>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</si>
  <si>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</si>
  <si>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</si>
  <si>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</si>
  <si>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</si>
  <si>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</si>
  <si>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</si>
  <si>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</si>
  <si>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</si>
  <si>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</si>
  <si>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</si>
  <si>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</si>
  <si>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</si>
  <si>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</si>
  <si>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</si>
  <si>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</si>
  <si>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</si>
  <si>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</si>
  <si>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</si>
  <si>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</si>
  <si>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</si>
  <si>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</si>
  <si>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</si>
  <si>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</si>
  <si>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</si>
  <si>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</si>
  <si>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</si>
  <si>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</si>
  <si>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</si>
  <si>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</si>
  <si>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</si>
  <si>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</si>
  <si>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</si>
  <si>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</si>
  <si>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</si>
  <si>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</si>
  <si>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</si>
  <si>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</si>
  <si>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</si>
  <si>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</si>
  <si>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</si>
  <si>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</si>
  <si>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</si>
  <si>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</si>
  <si>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</si>
  <si>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</si>
  <si>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</si>
  <si>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</si>
  <si>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</si>
  <si>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</si>
  <si>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</si>
  <si>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</si>
  <si>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</si>
  <si>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</si>
  <si>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</si>
  <si>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</si>
  <si>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</si>
  <si>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</si>
  <si>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</si>
  <si>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</si>
  <si>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</si>
  <si>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</si>
  <si>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</si>
  <si>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</si>
  <si>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</si>
  <si>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</si>
  <si>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</si>
  <si>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</si>
  <si>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</si>
  <si>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</si>
  <si>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</si>
  <si>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</si>
  <si>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</si>
  <si>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</si>
  <si>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</si>
  <si>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</si>
  <si>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</si>
  <si>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</si>
  <si>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</si>
  <si>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</si>
  <si>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</si>
  <si>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</si>
  <si>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</si>
  <si>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</si>
  <si>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</si>
  <si>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</si>
  <si>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</si>
  <si>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</si>
  <si>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</si>
  <si>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</si>
  <si>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</si>
  <si>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</si>
  <si>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</si>
  <si>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</si>
  <si>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</si>
  <si>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</si>
  <si>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</si>
  <si>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</si>
  <si>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</si>
  <si>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</si>
  <si>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</si>
  <si>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</si>
  <si>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</si>
  <si>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</si>
  <si>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</si>
  <si>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</si>
  <si>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</si>
  <si>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</si>
  <si>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</si>
  <si>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</si>
  <si>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</si>
  <si>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</si>
  <si>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</si>
  <si>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</si>
  <si>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</si>
  <si>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</si>
  <si>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</si>
  <si>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</si>
  <si>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</si>
  <si>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</si>
  <si>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</si>
  <si>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</si>
  <si>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</si>
  <si>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</si>
  <si>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</si>
  <si>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</si>
  <si>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</si>
  <si>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</si>
  <si>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</si>
  <si>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</si>
  <si>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</si>
  <si>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</si>
  <si>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</si>
  <si>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</si>
  <si>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</si>
  <si>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</si>
  <si>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</si>
  <si>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</si>
  <si>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</si>
  <si>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</si>
  <si>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</si>
  <si>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</si>
  <si>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</si>
  <si>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</si>
  <si>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</si>
  <si>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</si>
  <si>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</si>
  <si>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</si>
  <si>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</si>
  <si>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</si>
  <si>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</si>
  <si>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</si>
  <si>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</si>
  <si>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</si>
  <si>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</si>
  <si>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</si>
  <si>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</si>
  <si>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</si>
  <si>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</si>
  <si>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</si>
  <si>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</si>
  <si>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</si>
  <si>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</si>
  <si>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</si>
  <si>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</si>
  <si>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</si>
  <si>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</si>
  <si>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</si>
  <si>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</si>
  <si>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</si>
  <si>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</si>
  <si>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</si>
  <si>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</si>
  <si>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</si>
  <si>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</si>
  <si>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</si>
  <si>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</si>
  <si>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</si>
  <si>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</si>
  <si>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</si>
  <si>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</si>
  <si>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</si>
  <si>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</si>
  <si>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</si>
  <si>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</si>
  <si>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</si>
  <si>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</si>
  <si>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</si>
  <si>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</si>
  <si>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</si>
  <si>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</si>
  <si>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</si>
  <si>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</si>
  <si>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</si>
  <si>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</si>
  <si>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</si>
  <si>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</si>
  <si>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</si>
  <si>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</si>
  <si>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</si>
  <si>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</si>
  <si>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</si>
  <si>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</si>
  <si>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</si>
  <si>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</si>
  <si>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</si>
  <si>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</si>
  <si>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</si>
  <si>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</si>
  <si>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</si>
  <si>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</si>
  <si>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</si>
  <si>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</si>
  <si>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</si>
  <si>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</si>
  <si>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</si>
  <si>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</si>
  <si>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</si>
  <si>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</si>
  <si>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</si>
  <si>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</si>
  <si>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</si>
  <si>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</si>
  <si>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</si>
  <si>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</si>
  <si>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</si>
  <si>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</si>
  <si>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</si>
  <si>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</si>
  <si>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</si>
  <si>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</si>
  <si>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</si>
  <si>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</si>
  <si>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</si>
  <si>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</si>
  <si>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</si>
  <si>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</si>
  <si>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</si>
  <si>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</si>
  <si>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</si>
  <si>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</si>
  <si>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</si>
  <si>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</si>
  <si>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</si>
  <si>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</si>
  <si>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</si>
  <si>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</si>
  <si>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</si>
  <si>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</si>
  <si>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</si>
  <si>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</si>
  <si>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</si>
  <si>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</si>
  <si>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</si>
  <si>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</si>
  <si>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</si>
  <si>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</si>
  <si>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</si>
  <si>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</si>
  <si>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</si>
  <si>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</si>
  <si>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</si>
  <si>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</si>
  <si>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</si>
  <si>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</si>
  <si>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</si>
  <si>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</si>
  <si>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</si>
  <si>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</si>
  <si>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</si>
  <si>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</si>
  <si>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</si>
  <si>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</si>
  <si>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</si>
  <si>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</si>
  <si>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</si>
  <si>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</si>
  <si>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</si>
  <si>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</si>
  <si>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</si>
  <si>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</si>
  <si>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</si>
  <si>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</si>
  <si>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</si>
  <si>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</si>
  <si>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</si>
  <si>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</si>
  <si>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</si>
  <si>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</si>
  <si>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</si>
  <si>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</si>
  <si>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</si>
  <si>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</si>
  <si>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</si>
  <si>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</si>
  <si>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</si>
  <si>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</si>
  <si>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</si>
  <si>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</si>
  <si>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</si>
  <si>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</si>
  <si>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</si>
  <si>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</si>
  <si>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</si>
  <si>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</si>
  <si>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</si>
  <si>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</si>
  <si>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</si>
  <si>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</si>
  <si>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</si>
  <si>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</si>
  <si>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</si>
  <si>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</si>
  <si>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</si>
  <si>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</si>
  <si>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</si>
  <si>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</si>
  <si>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</si>
  <si>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</si>
  <si>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</si>
  <si>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</si>
  <si>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</si>
  <si>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</si>
  <si>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</si>
  <si>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</si>
  <si>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</si>
  <si>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</si>
  <si>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</si>
  <si>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</si>
  <si>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</si>
  <si>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</si>
  <si>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</si>
  <si>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</si>
  <si>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</si>
  <si>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</si>
  <si>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</si>
  <si>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</si>
  <si>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</si>
  <si>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</si>
  <si>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</si>
  <si>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</si>
  <si>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</si>
  <si>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</si>
  <si>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</si>
  <si>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</si>
  <si>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</si>
  <si>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</si>
  <si>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</si>
  <si>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</si>
  <si>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</si>
  <si>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</si>
  <si>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</si>
  <si>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</si>
  <si>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</si>
  <si>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</si>
  <si>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</si>
  <si>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</si>
  <si>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</si>
  <si>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</si>
  <si>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</si>
  <si>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</si>
  <si>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</si>
  <si>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</si>
  <si>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</si>
  <si>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</si>
  <si>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</si>
  <si>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</si>
  <si>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</si>
  <si>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</si>
  <si>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</si>
  <si>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</si>
  <si>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</si>
  <si>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</si>
  <si>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</si>
  <si>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</si>
  <si>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</si>
  <si>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</si>
  <si>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</si>
  <si>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</si>
  <si>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</si>
  <si>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</si>
  <si>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</si>
  <si>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</si>
  <si>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</si>
  <si>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</si>
  <si>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</si>
  <si>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</si>
  <si>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</si>
  <si>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</si>
  <si>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</si>
  <si>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</si>
  <si>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</si>
  <si>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</si>
  <si>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</si>
  <si>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</si>
  <si>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</si>
  <si>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</si>
  <si>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</si>
  <si>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</si>
  <si>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</si>
  <si>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</si>
  <si>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</si>
  <si>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</si>
  <si>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</si>
  <si>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</si>
  <si>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</si>
  <si>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</si>
  <si>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</si>
  <si>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</si>
  <si>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</si>
  <si>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</si>
  <si>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</si>
  <si>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</si>
  <si>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</si>
  <si>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</si>
  <si>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</si>
  <si>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</si>
  <si>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</si>
  <si>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</si>
  <si>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</si>
  <si>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</si>
  <si>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</si>
  <si>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</si>
  <si>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</si>
  <si>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</si>
  <si>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</si>
  <si>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</si>
  <si>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</si>
  <si>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</si>
  <si>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</si>
  <si>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</si>
  <si>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</si>
  <si>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</si>
  <si>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</si>
  <si>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</si>
  <si>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</si>
  <si>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</si>
  <si>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</si>
  <si>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</si>
  <si>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</si>
  <si>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</si>
  <si>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</si>
  <si>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</si>
  <si>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</si>
  <si>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</si>
  <si>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</si>
  <si>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</si>
  <si>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</si>
  <si>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</si>
  <si>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</si>
  <si>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</si>
  <si>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</si>
  <si>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</si>
  <si>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</si>
  <si>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</si>
  <si>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</si>
  <si>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</si>
  <si>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</si>
  <si>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</si>
  <si>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</si>
  <si>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</si>
  <si>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</si>
  <si>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</si>
  <si>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</si>
  <si>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</si>
  <si>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</si>
  <si>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</si>
  <si>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</si>
  <si>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</si>
  <si>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</si>
  <si>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</si>
  <si>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</si>
  <si>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</si>
  <si>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</si>
  <si>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</si>
  <si>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</si>
  <si>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</si>
  <si>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</si>
  <si>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</si>
  <si>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</si>
  <si>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</si>
  <si>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</si>
  <si>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</si>
  <si>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</si>
  <si>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</si>
  <si>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</si>
  <si>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</si>
  <si>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</si>
  <si>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</si>
  <si>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</si>
  <si>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</si>
  <si>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</si>
  <si>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</si>
  <si>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</si>
  <si>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</si>
  <si>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</si>
  <si>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</si>
  <si>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</si>
  <si>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</si>
  <si>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</si>
  <si>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</si>
  <si>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</si>
  <si>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</si>
  <si>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</si>
  <si>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</si>
  <si>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</si>
  <si>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</si>
  <si>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</si>
  <si>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</si>
  <si>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</si>
  <si>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</si>
  <si>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</si>
  <si>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</si>
  <si>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</si>
  <si>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</si>
  <si>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</si>
  <si>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</si>
  <si>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</si>
  <si>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</si>
  <si>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</si>
  <si>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</si>
  <si>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</si>
  <si>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</si>
  <si>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</si>
  <si>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</si>
  <si>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</si>
  <si>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</si>
  <si>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</si>
  <si>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</si>
  <si>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</si>
  <si>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</si>
  <si>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</si>
  <si>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</si>
  <si>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</si>
  <si>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</si>
  <si>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</si>
  <si>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</si>
  <si>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</si>
  <si>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</si>
  <si>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</si>
  <si>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</si>
  <si>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</si>
  <si>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</si>
  <si>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</si>
  <si>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</si>
  <si>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</si>
  <si>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</si>
  <si>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</si>
  <si>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</si>
  <si>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</si>
  <si>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</si>
  <si>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</si>
  <si>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</si>
  <si>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</si>
  <si>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</si>
  <si>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</si>
  <si>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</si>
  <si>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</si>
  <si>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</si>
  <si>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</si>
  <si>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</si>
  <si>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</si>
  <si>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</si>
  <si>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</si>
  <si>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</si>
  <si>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</si>
  <si>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</si>
  <si>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</si>
  <si>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</si>
  <si>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</si>
  <si>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</si>
  <si>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</si>
  <si>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</si>
  <si>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</si>
  <si>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</si>
  <si>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</si>
  <si>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</si>
  <si>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</si>
  <si>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</si>
  <si>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</si>
  <si>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</si>
  <si>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</si>
  <si>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</si>
  <si>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</si>
  <si>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</si>
  <si>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</si>
  <si>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</si>
  <si>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</si>
  <si>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</si>
  <si>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</si>
  <si>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</si>
  <si>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</si>
  <si>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</si>
  <si>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</si>
  <si>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</si>
  <si>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</si>
  <si>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</si>
  <si>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</si>
  <si>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</si>
  <si>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</si>
  <si>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</si>
  <si>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</si>
  <si>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</si>
  <si>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</si>
  <si>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</si>
  <si>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</si>
  <si>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</si>
  <si>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</si>
  <si>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</si>
  <si>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</si>
  <si>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</si>
  <si>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</si>
  <si>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</si>
  <si>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</si>
  <si>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</si>
  <si>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</si>
  <si>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</si>
  <si>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</si>
  <si>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</si>
  <si>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</si>
  <si>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</si>
  <si>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</si>
  <si>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</si>
  <si>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</si>
  <si>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</si>
  <si>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</si>
  <si>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</si>
  <si>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</si>
  <si>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</si>
  <si>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</si>
  <si>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</si>
  <si>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</si>
  <si>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</si>
  <si>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</si>
  <si>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</si>
  <si>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</si>
  <si>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</si>
  <si>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</si>
  <si>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</si>
  <si>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</si>
  <si>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</si>
  <si>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</si>
  <si>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</si>
  <si>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</si>
  <si>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</si>
  <si>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</si>
  <si>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</si>
  <si>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</si>
  <si>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</si>
  <si>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</si>
  <si>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</si>
  <si>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</si>
  <si>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</si>
  <si>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</si>
  <si>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</si>
  <si>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</si>
  <si>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</si>
  <si>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</si>
  <si>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</si>
  <si>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</si>
  <si>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</si>
  <si>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</si>
  <si>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</si>
  <si>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</si>
  <si>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</si>
  <si>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</si>
  <si>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</si>
  <si>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</si>
  <si>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</si>
  <si>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</si>
  <si>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</si>
  <si>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</si>
  <si>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</si>
  <si>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</si>
  <si>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</si>
  <si>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</si>
  <si>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</si>
  <si>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</si>
  <si>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</si>
  <si>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</si>
  <si>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</si>
  <si>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</si>
  <si>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</si>
  <si>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</si>
  <si>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</si>
  <si>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</si>
  <si>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</si>
  <si>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</si>
  <si>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</si>
  <si>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</si>
  <si>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</si>
  <si>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</si>
  <si>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</si>
  <si>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</si>
  <si>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</si>
  <si>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</si>
  <si>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</si>
  <si>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</si>
  <si>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</si>
  <si>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</si>
  <si>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</si>
  <si>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</si>
  <si>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</si>
  <si>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</si>
  <si>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</si>
  <si>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</si>
  <si>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</si>
  <si>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</si>
  <si>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</si>
  <si>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</si>
  <si>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</si>
  <si>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</si>
  <si>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</si>
  <si>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</si>
  <si>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</si>
  <si>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</si>
  <si>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</si>
  <si>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</si>
  <si>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</si>
  <si>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</si>
  <si>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</si>
  <si>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</si>
  <si>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</si>
  <si>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</si>
  <si>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</si>
  <si>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</si>
  <si>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</si>
  <si>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</si>
  <si>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</si>
  <si>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</si>
  <si>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</si>
  <si>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</si>
  <si>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</si>
  <si>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</si>
  <si>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</si>
  <si>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</si>
  <si>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</si>
  <si>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</si>
  <si>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</si>
  <si>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</si>
  <si>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</si>
  <si>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</si>
  <si>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</si>
  <si>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</si>
  <si>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</si>
  <si>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</si>
  <si>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</si>
  <si>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</si>
  <si>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</si>
  <si>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</si>
  <si>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</si>
  <si>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</si>
  <si>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</si>
  <si>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</si>
  <si>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</si>
  <si>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</si>
  <si>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</si>
  <si>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</si>
  <si>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</si>
  <si>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</si>
  <si>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</si>
  <si>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</si>
  <si>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</si>
  <si>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</si>
  <si>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</si>
  <si>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</si>
  <si>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</si>
  <si>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</si>
  <si>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</si>
  <si>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</si>
  <si>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</si>
  <si>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</si>
  <si>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</si>
  <si>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</si>
  <si>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</si>
  <si>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</si>
  <si>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</si>
  <si>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</si>
  <si>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</si>
  <si>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</si>
  <si>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</si>
  <si>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</si>
  <si>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</si>
  <si>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</si>
  <si>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</si>
  <si>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</si>
  <si>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</si>
  <si>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</si>
  <si>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</si>
  <si>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</si>
  <si>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</si>
  <si>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</si>
  <si>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</si>
  <si>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</si>
  <si>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</si>
  <si>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</si>
  <si>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</si>
  <si>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</si>
  <si>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</si>
  <si>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</si>
  <si>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</si>
  <si>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</si>
  <si>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</si>
  <si>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</si>
  <si>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</si>
  <si>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</si>
  <si>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</si>
  <si>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</si>
  <si>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</si>
  <si>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</si>
  <si>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</si>
  <si>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</si>
  <si>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</si>
  <si>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</si>
  <si>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</si>
  <si>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</si>
  <si>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</si>
  <si>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</si>
  <si>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</si>
  <si>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</si>
  <si>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</si>
  <si>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</si>
  <si>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</si>
  <si>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</si>
  <si>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</si>
  <si>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</si>
  <si>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</si>
  <si>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</si>
  <si>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</si>
  <si>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</si>
  <si>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</si>
  <si>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</si>
  <si>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</si>
  <si>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</si>
  <si>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</si>
  <si>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</si>
  <si>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</si>
  <si>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</si>
  <si>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</si>
  <si>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</si>
  <si>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</si>
  <si>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</si>
  <si>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</si>
  <si>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</si>
  <si>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</si>
  <si>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</si>
  <si>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</si>
  <si>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</si>
  <si>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</si>
  <si>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</si>
  <si>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</si>
  <si>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</si>
  <si>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</si>
  <si>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</si>
  <si>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</si>
  <si>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</si>
  <si>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</si>
  <si>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</si>
  <si>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</si>
  <si>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</si>
  <si>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</si>
  <si>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</si>
  <si>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</si>
  <si>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</si>
  <si>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</si>
  <si>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</si>
  <si>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</si>
  <si>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</si>
  <si>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</si>
  <si>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</si>
  <si>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</si>
  <si>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</si>
  <si>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</si>
  <si>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</si>
  <si>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</si>
  <si>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</si>
  <si>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</si>
  <si>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</si>
  <si>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</si>
  <si>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</si>
  <si>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</si>
  <si>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</si>
  <si>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</si>
  <si>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</si>
  <si>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</si>
  <si>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</si>
  <si>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</si>
  <si>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</si>
  <si>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</si>
  <si>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</si>
  <si>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</si>
  <si>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</si>
  <si>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</si>
  <si>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</si>
  <si>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</si>
  <si>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</si>
  <si>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</si>
  <si>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</si>
  <si>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</si>
  <si>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</si>
  <si>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</si>
  <si>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</si>
  <si>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</si>
  <si>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</si>
  <si>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</si>
  <si>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</si>
  <si>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</si>
  <si>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</si>
  <si>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</si>
  <si>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</si>
  <si>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</si>
  <si>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</si>
  <si>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</si>
  <si>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</si>
  <si>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</si>
  <si>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</si>
  <si>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</si>
  <si>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</si>
  <si>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</si>
  <si>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</si>
  <si>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</si>
  <si>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</si>
  <si>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</si>
  <si>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</si>
  <si>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</si>
  <si>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</si>
  <si>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</si>
  <si>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</si>
  <si>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</si>
  <si>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</si>
  <si>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</si>
  <si>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</si>
  <si>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</si>
  <si>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</si>
  <si>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</si>
  <si>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</si>
  <si>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</si>
  <si>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</si>
  <si>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</si>
  <si>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</si>
  <si>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</si>
  <si>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</si>
  <si>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</si>
  <si>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</si>
  <si>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</si>
  <si>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</si>
  <si>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</si>
  <si>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</si>
  <si>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</si>
  <si>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</si>
  <si>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</si>
  <si>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</si>
  <si>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</si>
  <si>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</si>
  <si>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</si>
  <si>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</si>
  <si>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</si>
  <si>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</si>
  <si>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</si>
  <si>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</si>
  <si>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</si>
  <si>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</si>
  <si>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</si>
  <si>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</si>
  <si>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</si>
  <si>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</si>
  <si>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</si>
  <si>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</si>
  <si>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</si>
  <si>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</si>
  <si>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</si>
  <si>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</si>
  <si>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</si>
  <si>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</si>
  <si>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</si>
  <si>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</si>
  <si>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</si>
  <si>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</si>
  <si>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</si>
  <si>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</si>
  <si>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</si>
  <si>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</si>
  <si>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</si>
  <si>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</si>
  <si>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</si>
  <si>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</si>
  <si>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</si>
  <si>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</si>
  <si>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</si>
  <si>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</si>
  <si>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</si>
  <si>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</si>
  <si>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</si>
  <si>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</si>
  <si>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</si>
  <si>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</si>
  <si>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</si>
  <si>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</si>
  <si>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</si>
  <si>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</si>
  <si>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</si>
  <si>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</si>
  <si>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</si>
  <si>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</si>
  <si>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</si>
  <si>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</si>
  <si>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</si>
  <si>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</si>
  <si>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</si>
  <si>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</si>
  <si>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</si>
  <si>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</si>
  <si>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</si>
  <si>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</si>
  <si>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</si>
  <si>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</si>
  <si>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</si>
  <si>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</si>
  <si>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</si>
  <si>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</si>
  <si>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</si>
  <si>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</si>
  <si>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</si>
  <si>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</si>
  <si>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</si>
  <si>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</si>
  <si>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</si>
  <si>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</si>
  <si>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</si>
  <si>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</si>
  <si>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</si>
  <si>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</si>
  <si>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</si>
  <si>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</si>
  <si>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</si>
  <si>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</si>
  <si>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</si>
  <si>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</si>
  <si>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</si>
  <si>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</si>
  <si>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</si>
  <si>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</si>
  <si>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</si>
  <si>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</si>
  <si>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</si>
  <si>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</si>
  <si>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</si>
  <si>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</si>
  <si>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</si>
  <si>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</si>
  <si>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</si>
  <si>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</si>
  <si>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</si>
  <si>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</si>
  <si>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</si>
  <si>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</si>
  <si>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</si>
  <si>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</si>
  <si>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</si>
  <si>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</si>
  <si>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</si>
  <si>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</si>
  <si>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</si>
  <si>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</si>
  <si>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</si>
  <si>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</si>
  <si>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</si>
  <si>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</si>
  <si>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</si>
  <si>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</si>
  <si>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</si>
  <si>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</si>
  <si>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</si>
  <si>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</si>
  <si>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</si>
  <si>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</si>
  <si>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</si>
  <si>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</si>
  <si>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</si>
  <si>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</si>
  <si>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</si>
  <si>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</si>
  <si>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</si>
  <si>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</si>
  <si>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</si>
  <si>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</si>
  <si>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</si>
  <si>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</si>
  <si>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</si>
  <si>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</si>
  <si>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</si>
  <si>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</si>
  <si>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</si>
  <si>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</si>
  <si>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</si>
  <si>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</si>
  <si>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</si>
  <si>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</si>
  <si>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</si>
  <si>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</si>
  <si>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</si>
  <si>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</si>
  <si>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</si>
  <si>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</si>
  <si>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</si>
  <si>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</si>
  <si>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</si>
  <si>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</si>
  <si>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</si>
  <si>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</si>
  <si>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</si>
  <si>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</si>
  <si>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</si>
  <si>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</si>
  <si>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</si>
  <si>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</si>
  <si>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</si>
  <si>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</si>
  <si>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</si>
  <si>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</si>
  <si>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</si>
  <si>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</si>
  <si>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</si>
  <si>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</si>
  <si>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</si>
  <si>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</si>
  <si>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</si>
  <si>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</si>
  <si>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</si>
  <si>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</si>
  <si>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</si>
  <si>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</si>
  <si>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</si>
  <si>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</si>
  <si>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</si>
  <si>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</si>
  <si>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</si>
  <si>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</si>
  <si>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</si>
  <si>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</si>
  <si>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</si>
  <si>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</si>
  <si>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</si>
  <si>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</si>
  <si>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</si>
  <si>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</si>
  <si>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</si>
  <si>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</si>
  <si>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</si>
  <si>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</si>
  <si>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</si>
  <si>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</si>
  <si>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</si>
  <si>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</si>
  <si>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</si>
  <si>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</si>
  <si>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</si>
  <si>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</si>
  <si>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</si>
  <si>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</si>
  <si>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</si>
  <si>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</si>
  <si>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</si>
  <si>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</si>
  <si>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</si>
  <si>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</si>
  <si>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</si>
  <si>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</si>
  <si>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</si>
  <si>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</si>
  <si>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</si>
  <si>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</si>
  <si>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</si>
  <si>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</si>
  <si>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</si>
  <si>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</si>
  <si>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</si>
  <si>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</si>
  <si>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</si>
  <si>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</si>
  <si>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</si>
  <si>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</si>
  <si>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</si>
  <si>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</si>
  <si>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</si>
  <si>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</si>
  <si>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</si>
  <si>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</si>
  <si>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</si>
  <si>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</si>
  <si>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</si>
  <si>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</si>
  <si>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</si>
  <si>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</si>
  <si>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</si>
  <si>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</si>
  <si>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</si>
  <si>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</si>
  <si>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</si>
  <si>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</si>
  <si>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</si>
  <si>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</si>
  <si>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</si>
  <si>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</si>
  <si>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</si>
  <si>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</si>
  <si>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</si>
  <si>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</si>
  <si>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</si>
  <si>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</si>
  <si>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</si>
  <si>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</si>
  <si>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</si>
  <si>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</si>
  <si>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</si>
  <si>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</si>
  <si>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</si>
  <si>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</si>
  <si>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</si>
  <si>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</si>
  <si>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</si>
  <si>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</si>
  <si>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</si>
  <si>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</si>
  <si>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</si>
  <si>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</si>
  <si>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</si>
  <si>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</si>
  <si>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</si>
  <si>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</si>
  <si>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</si>
  <si>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</si>
  <si>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</si>
  <si>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</si>
  <si>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</si>
  <si>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</si>
  <si>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</si>
  <si>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</si>
  <si>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</si>
  <si>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</si>
  <si>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</si>
  <si>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</si>
  <si>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</si>
  <si>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</si>
  <si>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</si>
  <si>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</si>
  <si>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</si>
  <si>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</si>
  <si>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</si>
  <si>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</si>
  <si>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</si>
  <si>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</si>
  <si>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</si>
  <si>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</si>
  <si>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</si>
  <si>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</si>
  <si>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</si>
  <si>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</si>
  <si>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</si>
  <si>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</si>
  <si>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</si>
  <si>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</si>
  <si>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</si>
  <si>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</si>
  <si>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</si>
  <si>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</si>
  <si>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</si>
  <si>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</si>
  <si>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</si>
  <si>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</si>
  <si>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</si>
  <si>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</si>
  <si>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</si>
  <si>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</si>
  <si>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</si>
  <si>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</si>
  <si>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</si>
  <si>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</si>
  <si>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</si>
  <si>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</si>
  <si>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</si>
  <si>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</si>
  <si>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</si>
  <si>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</si>
  <si>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</si>
  <si>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</si>
  <si>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</si>
  <si>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</si>
  <si>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</si>
  <si>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</si>
  <si>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</si>
  <si>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</si>
  <si>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</si>
  <si>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</si>
  <si>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</si>
  <si>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</si>
  <si>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</si>
  <si>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</si>
  <si>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</si>
  <si>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</si>
  <si>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</si>
  <si>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</si>
  <si>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</si>
  <si>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</si>
  <si>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</si>
  <si>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</si>
  <si>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</si>
  <si>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</si>
  <si>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</si>
  <si>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</si>
  <si>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</si>
  <si>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</si>
  <si>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</si>
  <si>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</si>
  <si>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</si>
  <si>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</si>
  <si>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</si>
  <si>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</si>
  <si>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</si>
  <si>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</si>
  <si>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</si>
  <si>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</si>
  <si>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</si>
  <si>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</si>
  <si>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</si>
  <si>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</si>
  <si>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</si>
  <si>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</si>
  <si>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</si>
  <si>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</si>
  <si>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</si>
  <si>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</si>
  <si>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</si>
  <si>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</si>
  <si>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</si>
  <si>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</si>
  <si>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</si>
  <si>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</si>
  <si>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</si>
  <si>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</si>
  <si>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</si>
  <si>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</si>
  <si>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</si>
  <si>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</si>
  <si>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</si>
  <si>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</si>
  <si>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</si>
  <si>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</si>
  <si>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</si>
  <si>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</si>
  <si>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</si>
  <si>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</si>
  <si>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</si>
  <si>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</si>
  <si>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</si>
  <si>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</si>
  <si>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</si>
  <si>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</si>
  <si>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</si>
  <si>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</si>
  <si>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</si>
  <si>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</si>
  <si>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</si>
  <si>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</si>
  <si>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</si>
  <si>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</si>
  <si>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</si>
  <si>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</si>
  <si>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</si>
  <si>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</si>
  <si>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</si>
  <si>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</si>
  <si>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</si>
  <si>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</si>
  <si>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</si>
  <si>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</si>
  <si>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</si>
  <si>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</si>
  <si>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</si>
  <si>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</si>
  <si>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</si>
  <si>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</si>
  <si>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</si>
  <si>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</si>
  <si>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</si>
  <si>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</si>
  <si>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</si>
  <si>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</si>
  <si>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</si>
  <si>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</si>
  <si>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</si>
  <si>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</si>
  <si>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</si>
  <si>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</si>
  <si>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</si>
  <si>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</si>
  <si>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</si>
  <si>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</si>
  <si>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</si>
  <si>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</si>
  <si>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</si>
  <si>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</si>
  <si>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</si>
  <si>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</si>
  <si>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</si>
  <si>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</si>
  <si>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</si>
  <si>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</si>
  <si>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</si>
  <si>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</si>
  <si>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</si>
  <si>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</si>
  <si>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</si>
  <si>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</si>
  <si>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</si>
  <si>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</si>
  <si>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</si>
  <si>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</si>
  <si>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</si>
  <si>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</si>
  <si>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</si>
  <si>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</si>
  <si>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</si>
  <si>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</si>
  <si>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</si>
  <si>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</si>
  <si>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</si>
  <si>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</si>
  <si>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</si>
  <si>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</si>
  <si>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</si>
  <si>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</si>
  <si>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</si>
  <si>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</si>
  <si>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</si>
  <si>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</si>
  <si>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</si>
  <si>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</si>
  <si>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</si>
  <si>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</si>
  <si>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</si>
  <si>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</si>
  <si>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</si>
  <si>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</si>
  <si>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</si>
  <si>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</si>
  <si>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</si>
  <si>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</si>
  <si>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</si>
  <si>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</si>
  <si>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</si>
  <si>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</si>
  <si>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</si>
  <si>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</si>
  <si>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</si>
  <si>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</si>
  <si>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</si>
  <si>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</si>
  <si>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</si>
  <si>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</si>
  <si>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</si>
  <si>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</si>
  <si>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</si>
  <si>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</si>
  <si>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</si>
  <si>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</si>
  <si>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</si>
  <si>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</si>
  <si>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</si>
  <si>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</si>
  <si>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</si>
  <si>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</si>
  <si>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</si>
  <si>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</si>
  <si>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</si>
  <si>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</si>
  <si>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</si>
  <si>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</si>
  <si>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</si>
  <si>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</si>
  <si>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</si>
  <si>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</si>
  <si>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</si>
  <si>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</si>
  <si>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</si>
  <si>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</si>
  <si>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</si>
  <si>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</si>
  <si>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</si>
  <si>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</si>
  <si>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</si>
  <si>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</si>
  <si>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</si>
  <si>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</si>
  <si>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</si>
  <si>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</si>
  <si>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</si>
  <si>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</si>
  <si>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</si>
  <si>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</si>
  <si>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</si>
  <si>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</si>
  <si>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</si>
  <si>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</si>
  <si>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</si>
  <si>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</si>
  <si>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</si>
  <si>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</si>
  <si>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</si>
  <si>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</si>
  <si>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</si>
  <si>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</si>
  <si>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</si>
  <si>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</si>
  <si>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</si>
  <si>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</si>
  <si>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</si>
  <si>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</si>
  <si>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</si>
  <si>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</si>
  <si>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</si>
  <si>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</si>
  <si>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</si>
  <si>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</si>
  <si>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</si>
  <si>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</si>
  <si>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</si>
  <si>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</si>
  <si>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</si>
  <si>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</si>
  <si>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</si>
  <si>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</si>
  <si>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</si>
  <si>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</si>
  <si>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</si>
  <si>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</si>
  <si>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</si>
  <si>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</si>
  <si>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</si>
  <si>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</si>
  <si>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</si>
  <si>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</si>
  <si>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</si>
  <si>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</si>
  <si>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</si>
  <si>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</si>
  <si>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</si>
  <si>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</si>
  <si>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</si>
  <si>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</si>
  <si>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</si>
  <si>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</si>
  <si>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</si>
  <si>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</si>
  <si>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</si>
  <si>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</si>
  <si>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</si>
  <si>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</si>
  <si>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</si>
  <si>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</si>
  <si>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</si>
  <si>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</si>
  <si>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</si>
  <si>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</si>
  <si>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</si>
  <si>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</si>
  <si>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</si>
  <si>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</si>
  <si>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</si>
  <si>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</si>
  <si>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</si>
  <si>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</si>
  <si>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</si>
  <si>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</si>
  <si>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</si>
  <si>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</si>
  <si>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</si>
  <si>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</si>
  <si>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</si>
  <si>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</si>
  <si>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</si>
  <si>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</si>
  <si>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</si>
  <si>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</si>
  <si>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</si>
  <si>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</si>
  <si>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</si>
  <si>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</si>
  <si>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</si>
  <si>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</si>
  <si>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</si>
  <si>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</si>
  <si>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</si>
  <si>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</si>
  <si>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</si>
  <si>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</si>
  <si>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</si>
  <si>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</si>
  <si>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</si>
  <si>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</si>
  <si>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</si>
  <si>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</si>
  <si>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</si>
  <si>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</si>
  <si>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</si>
  <si>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</si>
  <si>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</si>
  <si>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</si>
  <si>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</si>
  <si>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</si>
  <si>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</si>
  <si>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</si>
  <si>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</si>
  <si>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</si>
  <si>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</si>
  <si>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</si>
  <si>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</si>
  <si>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</si>
  <si>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</si>
  <si>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</si>
  <si>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</si>
  <si>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</si>
  <si>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</si>
  <si>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</si>
  <si>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</si>
  <si>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</si>
  <si>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</si>
  <si>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</si>
  <si>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</si>
  <si>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</si>
  <si>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</si>
  <si>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</si>
  <si>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</si>
  <si>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</si>
  <si>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</si>
  <si>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</si>
  <si>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</si>
  <si>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</si>
  <si>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</si>
  <si>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</si>
  <si>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</si>
  <si>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</si>
  <si>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</si>
  <si>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</si>
  <si>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</si>
  <si>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</si>
  <si>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</si>
  <si>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</si>
  <si>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</si>
  <si>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</si>
  <si>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</si>
  <si>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</si>
  <si>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</si>
  <si>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</si>
  <si>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</si>
  <si>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</si>
  <si>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</si>
  <si>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</si>
  <si>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</si>
  <si>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</si>
  <si>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</si>
  <si>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</si>
  <si>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</si>
  <si>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</si>
  <si>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</si>
  <si>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</si>
  <si>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</si>
  <si>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</si>
  <si>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</si>
  <si>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</si>
  <si>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</si>
  <si>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</si>
  <si>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</si>
  <si>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</si>
  <si>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</si>
  <si>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</si>
  <si>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</si>
  <si>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</si>
  <si>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</si>
  <si>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</si>
  <si>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</si>
  <si>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</si>
  <si>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</si>
  <si>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</si>
  <si>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</si>
  <si>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</si>
  <si>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</si>
  <si>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</si>
  <si>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</si>
  <si>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</si>
  <si>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</si>
  <si>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</si>
  <si>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</si>
  <si>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</si>
  <si>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</si>
  <si>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</si>
  <si>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</si>
  <si>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</si>
  <si>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</si>
  <si>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</si>
  <si>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</si>
  <si>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</si>
  <si>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</si>
  <si>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</si>
  <si>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</si>
  <si>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</si>
  <si>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</si>
  <si>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</si>
  <si>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</si>
  <si>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</si>
  <si>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</si>
  <si>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</si>
  <si>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</si>
  <si>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</si>
  <si>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</si>
  <si>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</si>
  <si>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</si>
  <si>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</si>
  <si>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</si>
  <si>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</si>
  <si>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</si>
  <si>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</si>
  <si>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</si>
  <si>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</si>
  <si>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</si>
  <si>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</si>
  <si>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</si>
  <si>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</si>
  <si>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</si>
  <si>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</si>
  <si>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</si>
  <si>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</si>
  <si>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</si>
  <si>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</si>
  <si>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</si>
  <si>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</si>
  <si>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</si>
  <si>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</si>
  <si>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</si>
  <si>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</si>
  <si>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</si>
  <si>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</si>
  <si>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</si>
  <si>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</si>
  <si>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</si>
  <si>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</si>
  <si>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</si>
  <si>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</si>
  <si>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</si>
  <si>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</si>
  <si>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</si>
  <si>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</si>
  <si>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</si>
  <si>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</si>
  <si>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</si>
  <si>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</si>
  <si>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</si>
  <si>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</si>
  <si>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</si>
  <si>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</si>
  <si>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</si>
  <si>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</si>
  <si>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</si>
  <si>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</si>
  <si>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</si>
  <si>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</si>
  <si>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</si>
  <si>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</si>
  <si>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</si>
  <si>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</si>
  <si>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</si>
  <si>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</si>
  <si>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</si>
  <si>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</si>
  <si>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</si>
  <si>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</si>
  <si>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</si>
  <si>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</si>
  <si>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</si>
  <si>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</si>
  <si>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</si>
  <si>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</si>
  <si>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</si>
  <si>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</si>
  <si>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</si>
  <si>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</si>
  <si>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</si>
  <si>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</si>
  <si>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</si>
  <si>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</si>
  <si>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</si>
  <si>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</si>
  <si>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</si>
  <si>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</si>
  <si>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</si>
  <si>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</si>
  <si>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</si>
  <si>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</si>
  <si>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</si>
  <si>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</si>
  <si>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</si>
  <si>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</si>
  <si>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</si>
  <si>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</si>
  <si>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</si>
  <si>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</si>
  <si>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</si>
  <si>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</si>
  <si>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</si>
  <si>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</si>
  <si>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</si>
  <si>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</si>
  <si>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</si>
  <si>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</si>
  <si>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</si>
  <si>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</si>
  <si>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</si>
  <si>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</si>
  <si>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</si>
  <si>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</si>
  <si>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</si>
  <si>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</si>
  <si>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</si>
  <si>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</si>
  <si>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</si>
  <si>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</si>
  <si>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</si>
  <si>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</si>
  <si>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</si>
  <si>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</si>
  <si>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</si>
  <si>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</si>
  <si>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</si>
  <si>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</si>
  <si>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</si>
  <si>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</si>
  <si>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</si>
  <si>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</si>
  <si>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</si>
  <si>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</si>
  <si>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</si>
  <si>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</si>
  <si>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</si>
  <si>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</si>
  <si>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</si>
  <si>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</si>
  <si>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</si>
  <si>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</si>
  <si>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</si>
  <si>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</si>
  <si>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</si>
  <si>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</si>
  <si>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</si>
  <si>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</si>
  <si>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</si>
  <si>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</si>
  <si>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</si>
  <si>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</si>
  <si>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</si>
  <si>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</si>
  <si>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</si>
  <si>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</si>
  <si>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</si>
  <si>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</si>
  <si>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</si>
  <si>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</si>
  <si>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</si>
  <si>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</si>
  <si>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</si>
  <si>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</si>
  <si>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</si>
  <si>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</si>
  <si>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</si>
  <si>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</si>
  <si>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</si>
  <si>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</si>
  <si>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</si>
  <si>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</si>
  <si>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</si>
  <si>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</si>
  <si>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</si>
  <si>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</si>
  <si>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</si>
  <si>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</si>
  <si>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</si>
  <si>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</si>
  <si>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</si>
  <si>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</si>
  <si>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</si>
  <si>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</si>
  <si>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</si>
  <si>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</si>
  <si>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</si>
  <si>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</si>
  <si>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</si>
  <si>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</si>
  <si>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</si>
  <si>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</si>
  <si>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</si>
  <si>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</si>
  <si>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</si>
  <si>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</si>
  <si>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</si>
  <si>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</si>
  <si>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</si>
  <si>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</si>
  <si>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</si>
  <si>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</si>
  <si>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</si>
  <si>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</si>
  <si>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</si>
  <si>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</si>
  <si>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</si>
  <si>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</si>
  <si>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</si>
  <si>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</si>
  <si>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</si>
  <si>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</si>
  <si>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</si>
  <si>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</si>
  <si>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</si>
  <si>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</si>
  <si>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</si>
  <si>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</si>
  <si>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</si>
  <si>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</si>
  <si>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</si>
  <si>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</si>
  <si>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</si>
  <si>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</si>
  <si>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</si>
  <si>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</si>
  <si>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</si>
  <si>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</si>
  <si>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</si>
  <si>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</si>
  <si>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</si>
  <si>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</si>
  <si>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</si>
  <si>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</si>
  <si>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</si>
  <si>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</si>
  <si>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</si>
  <si>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</si>
  <si>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</si>
  <si>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</si>
  <si>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</si>
  <si>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</si>
  <si>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</si>
  <si>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</si>
  <si>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</si>
  <si>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</si>
  <si>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</si>
  <si>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</si>
  <si>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</si>
  <si>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</si>
  <si>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</si>
  <si>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</si>
  <si>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</si>
  <si>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</si>
  <si>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</si>
  <si>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</si>
  <si>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</si>
  <si>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</si>
  <si>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</si>
  <si>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</si>
  <si>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</si>
  <si>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</si>
  <si>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</si>
  <si>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</si>
  <si>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</si>
  <si>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</si>
  <si>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</si>
  <si>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</si>
  <si>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</si>
  <si>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</si>
  <si>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</si>
  <si>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</si>
  <si>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</si>
  <si>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</si>
  <si>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</si>
  <si>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</si>
  <si>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</si>
  <si>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</si>
  <si>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</si>
  <si>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</si>
  <si>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</si>
  <si>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</si>
  <si>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</si>
  <si>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</si>
  <si>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</si>
  <si>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</si>
  <si>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</si>
  <si>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</si>
  <si>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</si>
  <si>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</si>
  <si>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</si>
  <si>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</si>
  <si>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</si>
  <si>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</si>
  <si>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</si>
  <si>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</si>
  <si>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</si>
  <si>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</si>
  <si>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</si>
  <si>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</si>
  <si>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</si>
  <si>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</si>
  <si>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</si>
  <si>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</si>
  <si>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</si>
  <si>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</si>
  <si>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</si>
  <si>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</si>
  <si>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</si>
  <si>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</si>
  <si>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</si>
  <si>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</si>
  <si>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</si>
  <si>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</si>
  <si>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</si>
  <si>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</si>
  <si>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</si>
  <si>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</si>
  <si>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</si>
  <si>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</si>
  <si>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</si>
  <si>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</si>
  <si>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</si>
  <si>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</si>
  <si>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</si>
  <si>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</si>
  <si>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</si>
  <si>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</si>
  <si>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</si>
  <si>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</si>
  <si>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</si>
  <si>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</si>
  <si>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</si>
  <si>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</si>
  <si>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</si>
  <si>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</si>
  <si>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</si>
  <si>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</si>
  <si>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</si>
  <si>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</si>
  <si>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</si>
  <si>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</si>
  <si>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</si>
  <si>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</si>
  <si>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</si>
  <si>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</si>
  <si>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</si>
  <si>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</si>
  <si>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</si>
  <si>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</si>
  <si>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</si>
  <si>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</si>
  <si>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</si>
  <si>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</si>
  <si>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</si>
  <si>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</si>
  <si>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</si>
  <si>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</si>
  <si>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</si>
  <si>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</si>
  <si>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</si>
  <si>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</si>
  <si>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</si>
  <si>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</si>
  <si>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</si>
  <si>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</si>
  <si>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</si>
  <si>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</si>
  <si>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</si>
  <si>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</si>
  <si>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</si>
  <si>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</si>
  <si>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</si>
  <si>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</si>
  <si>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</si>
  <si>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</si>
  <si>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</si>
  <si>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</si>
  <si>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</si>
  <si>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</si>
  <si>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</si>
  <si>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</si>
  <si>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</si>
  <si>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</si>
  <si>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</si>
  <si>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</si>
  <si>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</si>
  <si>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</si>
  <si>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</si>
  <si>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</si>
  <si>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</si>
  <si>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</si>
  <si>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</si>
  <si>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</si>
  <si>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</si>
  <si>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</si>
  <si>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</si>
  <si>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</si>
  <si>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</si>
  <si>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</si>
  <si>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</si>
  <si>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</si>
  <si>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</si>
  <si>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</si>
  <si>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</si>
  <si>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</si>
  <si>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</si>
  <si>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</si>
  <si>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</si>
  <si>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</si>
  <si>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</si>
  <si>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</si>
  <si>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</si>
  <si>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</si>
  <si>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</si>
  <si>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</si>
  <si>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</si>
  <si>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</si>
  <si>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</si>
  <si>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</si>
  <si>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</si>
  <si>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</si>
  <si>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</si>
  <si>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</si>
  <si>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</si>
  <si>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</si>
  <si>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</si>
  <si>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</si>
  <si>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</si>
  <si>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</si>
  <si>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</si>
  <si>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</si>
  <si>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</si>
  <si>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</si>
  <si>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</si>
  <si>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</si>
  <si>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</si>
  <si>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</si>
  <si>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</si>
  <si>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</si>
  <si>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</si>
  <si>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</si>
  <si>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</si>
  <si>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</si>
  <si>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</si>
  <si>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</si>
  <si>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</si>
  <si>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</si>
  <si>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</si>
  <si>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</si>
  <si>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</si>
  <si>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</si>
  <si>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</si>
  <si>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</si>
  <si>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</si>
  <si>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</si>
  <si>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</si>
  <si>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</si>
  <si>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</si>
  <si>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</si>
  <si>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</si>
  <si>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</si>
  <si>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</si>
  <si>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</si>
  <si>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</si>
  <si>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</si>
  <si>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</si>
  <si>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</si>
  <si>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</si>
  <si>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</si>
  <si>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</si>
  <si>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</si>
  <si>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</si>
  <si>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</si>
  <si>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</si>
  <si>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</si>
  <si>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</si>
  <si>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</si>
  <si>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</si>
  <si>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</si>
  <si>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</si>
  <si>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</si>
  <si>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</si>
  <si>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</si>
  <si>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</si>
  <si>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</si>
  <si>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</si>
  <si>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</si>
  <si>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</si>
  <si>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</si>
  <si>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</si>
  <si>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</si>
  <si>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</si>
  <si>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</si>
  <si>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</si>
  <si>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</si>
  <si>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</si>
  <si>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</si>
  <si>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</si>
  <si>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</si>
  <si>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</si>
  <si>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</si>
  <si>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</si>
  <si>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</si>
  <si>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</si>
  <si>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</si>
  <si>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</si>
  <si>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</si>
  <si>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</si>
  <si>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</si>
  <si>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</si>
  <si>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</si>
  <si>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</si>
  <si>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</si>
  <si>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</si>
  <si>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</si>
  <si>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</si>
  <si>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</si>
  <si>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</si>
  <si>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</si>
  <si>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</si>
  <si>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</si>
  <si>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</si>
  <si>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</si>
  <si>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</si>
  <si>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</si>
  <si>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</si>
  <si>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</si>
  <si>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</si>
  <si>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</si>
  <si>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</si>
  <si>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</si>
  <si>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</si>
  <si>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</si>
  <si>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</si>
  <si>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</si>
  <si>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</si>
  <si>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</si>
  <si>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</si>
  <si>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</si>
  <si>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</si>
  <si>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</si>
  <si>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</si>
  <si>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</si>
  <si>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</si>
  <si>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</si>
  <si>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</si>
  <si>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</si>
  <si>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</si>
  <si>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</si>
  <si>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</si>
  <si>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</si>
  <si>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</si>
  <si>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</si>
  <si>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</si>
  <si>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</si>
  <si>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</si>
  <si>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</si>
  <si>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</si>
  <si>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</si>
  <si>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</si>
  <si>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</si>
  <si>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</si>
  <si>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</si>
  <si>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</si>
  <si>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</si>
  <si>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</si>
  <si>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</si>
  <si>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</si>
  <si>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</si>
  <si>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</si>
  <si>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</si>
  <si>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</si>
  <si>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</si>
  <si>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</si>
  <si>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</si>
  <si>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</si>
  <si>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</si>
  <si>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</si>
  <si>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</si>
  <si>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</si>
  <si>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</si>
  <si>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</si>
  <si>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</si>
  <si>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</si>
  <si>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</si>
  <si>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</si>
  <si>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</si>
  <si>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</si>
  <si>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</si>
  <si>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</si>
  <si>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</si>
  <si>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</si>
  <si>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</si>
  <si>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</si>
  <si>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</si>
  <si>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</si>
  <si>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</si>
  <si>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</si>
  <si>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</si>
  <si>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</si>
  <si>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</si>
  <si>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</si>
  <si>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</si>
  <si>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</si>
  <si>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</si>
  <si>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</si>
  <si>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</si>
  <si>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</si>
  <si>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</si>
  <si>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</si>
  <si>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</si>
  <si>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</si>
  <si>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</si>
  <si>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</si>
  <si>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</si>
  <si>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</si>
  <si>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</si>
  <si>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</si>
  <si>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</si>
  <si>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</si>
  <si>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</si>
  <si>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</si>
  <si>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</si>
  <si>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</si>
  <si>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</si>
  <si>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</si>
  <si>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</si>
  <si>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</si>
  <si>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</si>
  <si>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</si>
  <si>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</si>
  <si>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</si>
  <si>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</si>
  <si>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</si>
  <si>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</si>
  <si>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</si>
  <si>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</si>
  <si>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</si>
  <si>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</si>
  <si>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</si>
  <si>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</si>
  <si>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</si>
  <si>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</si>
  <si>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</si>
  <si>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</si>
  <si>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</si>
  <si>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</si>
  <si>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</si>
  <si>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</si>
  <si>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</si>
  <si>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</si>
  <si>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</si>
  <si>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</si>
  <si>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</si>
  <si>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</si>
  <si>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</si>
  <si>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</si>
  <si>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</si>
  <si>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</si>
  <si>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</si>
  <si>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</si>
  <si>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</si>
  <si>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</si>
  <si>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</si>
  <si>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</si>
  <si>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</si>
  <si>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</si>
  <si>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</si>
  <si>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</si>
  <si>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</si>
  <si>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</si>
  <si>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</si>
  <si>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</si>
  <si>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</si>
  <si>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</si>
  <si>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</si>
  <si>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</si>
  <si>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</si>
  <si>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</si>
  <si>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</si>
  <si>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</si>
  <si>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</si>
  <si>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</si>
  <si>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</si>
  <si>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</si>
  <si>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</si>
  <si>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</si>
  <si>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</si>
  <si>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</si>
  <si>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</si>
  <si>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</si>
  <si>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</si>
  <si>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</si>
  <si>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</si>
  <si>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</si>
  <si>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</si>
  <si>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</si>
  <si>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</si>
  <si>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</si>
  <si>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</si>
  <si>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</si>
  <si>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</si>
  <si>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</si>
  <si>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</si>
  <si>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</si>
  <si>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</si>
  <si>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</si>
  <si>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</si>
  <si>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</si>
  <si>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</si>
  <si>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</si>
  <si>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</si>
  <si>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</si>
  <si>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</si>
  <si>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</si>
  <si>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</si>
  <si>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</si>
  <si>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</si>
  <si>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</si>
  <si>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</si>
  <si>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</si>
  <si>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</si>
  <si>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</si>
  <si>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</si>
  <si>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</si>
  <si>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</si>
  <si>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</si>
  <si>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</si>
  <si>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</si>
  <si>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</si>
  <si>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</si>
  <si>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</si>
  <si>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</si>
  <si>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</si>
  <si>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</si>
  <si>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</si>
  <si>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</si>
  <si>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</si>
  <si>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</si>
  <si>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</si>
  <si>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</si>
  <si>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</si>
  <si>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</si>
  <si>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</si>
  <si>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</si>
  <si>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</si>
  <si>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</si>
  <si>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</si>
  <si>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</si>
  <si>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</si>
  <si>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</si>
  <si>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</si>
  <si>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</si>
  <si>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</si>
  <si>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</si>
  <si>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</si>
  <si>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</si>
  <si>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</si>
  <si>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</si>
  <si>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</si>
  <si>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</si>
  <si>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</si>
  <si>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</si>
  <si>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</si>
  <si>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</si>
  <si>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</si>
  <si>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</si>
  <si>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</si>
  <si>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</si>
  <si>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</si>
  <si>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</si>
  <si>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</si>
  <si>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</si>
  <si>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</si>
  <si>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</si>
  <si>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</si>
  <si>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</si>
  <si>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</si>
  <si>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</si>
  <si>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</si>
  <si>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</si>
  <si>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</si>
  <si>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</si>
  <si>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</si>
  <si>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</si>
  <si>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</si>
  <si>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</si>
  <si>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</si>
  <si>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</si>
  <si>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</si>
  <si>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</si>
  <si>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</si>
  <si>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</si>
  <si>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</si>
  <si>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</si>
  <si>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</si>
  <si>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</si>
  <si>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</si>
  <si>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</si>
  <si>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</si>
  <si>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</si>
  <si>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</si>
  <si>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</si>
  <si>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</si>
  <si>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</si>
  <si>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</si>
  <si>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</si>
  <si>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</si>
  <si>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</si>
  <si>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</si>
  <si>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</si>
  <si>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</si>
  <si>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</si>
  <si>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</si>
  <si>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</si>
  <si>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</si>
  <si>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</si>
  <si>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</si>
  <si>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</si>
  <si>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</si>
  <si>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</si>
  <si>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</si>
  <si>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</si>
  <si>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</si>
  <si>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</si>
  <si>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</si>
  <si>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</si>
  <si>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</si>
  <si>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</si>
  <si>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</si>
  <si>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</si>
  <si>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</si>
  <si>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</si>
  <si>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</si>
  <si>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</si>
  <si>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</si>
  <si>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</si>
  <si>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</si>
  <si>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</si>
  <si>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</si>
  <si>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</si>
  <si>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</si>
  <si>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</si>
  <si>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</si>
  <si>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</si>
  <si>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</si>
  <si>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</si>
  <si>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</si>
  <si>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</si>
  <si>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</si>
  <si>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</si>
  <si>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</si>
  <si>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</si>
  <si>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</si>
  <si>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</si>
  <si>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</si>
  <si>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</si>
  <si>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</si>
  <si>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</si>
  <si>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</si>
  <si>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</si>
  <si>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</si>
  <si>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</si>
  <si>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</si>
  <si>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</si>
  <si>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</si>
  <si>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</si>
  <si>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</si>
  <si>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</si>
  <si>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</si>
  <si>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</si>
  <si>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</si>
  <si>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</si>
  <si>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</si>
  <si>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</si>
  <si>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</si>
  <si>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</si>
  <si>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</si>
  <si>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</si>
  <si>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</si>
  <si>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</si>
  <si>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</si>
  <si>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</si>
  <si>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</si>
  <si>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</si>
  <si>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</si>
  <si>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</si>
  <si>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</si>
  <si>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</si>
  <si>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</si>
  <si>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</si>
  <si>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</si>
  <si>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</si>
  <si>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</si>
  <si>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</si>
  <si>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</si>
  <si>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</si>
  <si>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</si>
  <si>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</si>
  <si>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</si>
  <si>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</si>
  <si>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</si>
  <si>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</si>
  <si>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</si>
  <si>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</si>
  <si>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</si>
  <si>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</si>
  <si>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</si>
  <si>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</si>
  <si>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</si>
  <si>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</si>
  <si>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</si>
  <si>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</si>
  <si>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</si>
  <si>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</si>
  <si>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</si>
  <si>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</si>
  <si>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</si>
  <si>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</si>
  <si>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</si>
  <si>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</si>
  <si>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</si>
  <si>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</si>
  <si>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</si>
  <si>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</si>
  <si>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</si>
  <si>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</si>
  <si>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</si>
  <si>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</si>
  <si>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</si>
  <si>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</si>
  <si>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</si>
  <si>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</si>
  <si>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</si>
  <si>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</si>
  <si>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</si>
  <si>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</si>
  <si>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</si>
  <si>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</si>
  <si>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</si>
  <si>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</si>
  <si>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</si>
  <si>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</si>
  <si>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</si>
  <si>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</si>
  <si>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</si>
  <si>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</si>
  <si>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</si>
  <si>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</si>
  <si>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</si>
  <si>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</si>
  <si>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</si>
  <si>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</si>
  <si>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</si>
  <si>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</si>
  <si>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</si>
  <si>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</si>
  <si>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</si>
  <si>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</si>
  <si>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</si>
  <si>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</si>
  <si>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</si>
  <si>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</si>
  <si>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</si>
  <si>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</si>
  <si>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</si>
  <si>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</si>
  <si>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</si>
  <si>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</si>
  <si>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</si>
  <si>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</si>
  <si>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</si>
  <si>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</si>
  <si>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</si>
  <si>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</si>
  <si>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</si>
  <si>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</si>
  <si>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</si>
  <si>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</si>
  <si>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</si>
  <si>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</si>
  <si>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</si>
  <si>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</si>
  <si>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</si>
  <si>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</si>
  <si>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</si>
  <si>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</si>
  <si>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</si>
  <si>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</si>
  <si>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</si>
  <si>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</si>
  <si>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</si>
  <si>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</si>
  <si>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</si>
  <si>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</si>
  <si>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</si>
  <si>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</si>
  <si>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</si>
  <si>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</si>
  <si>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</si>
  <si>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</si>
  <si>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</si>
  <si>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</si>
  <si>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</si>
  <si>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</si>
  <si>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</si>
  <si>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</si>
  <si>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</si>
  <si>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</si>
  <si>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</si>
  <si>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</si>
  <si>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</si>
  <si>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</si>
  <si>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</si>
  <si>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</si>
  <si>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</si>
  <si>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</si>
  <si>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</si>
  <si>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</si>
  <si>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</si>
  <si>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</si>
  <si>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</si>
  <si>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</si>
  <si>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</si>
  <si>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</si>
  <si>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</si>
  <si>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</si>
  <si>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</si>
  <si>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</si>
  <si>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</si>
  <si>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</si>
  <si>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</si>
  <si>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</si>
  <si>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</si>
  <si>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</si>
  <si>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</si>
  <si>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</si>
  <si>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</si>
  <si>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</si>
  <si>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</si>
  <si>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</si>
  <si>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</si>
  <si>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</si>
  <si>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</si>
  <si>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</si>
  <si>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</si>
  <si>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</si>
  <si>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</si>
  <si>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</si>
  <si>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</si>
  <si>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</si>
  <si>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</si>
  <si>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</si>
  <si>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</si>
  <si>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</si>
  <si>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</si>
  <si>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</si>
  <si>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</si>
  <si>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</si>
  <si>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</si>
  <si>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</si>
  <si>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</si>
  <si>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</si>
  <si>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</si>
  <si>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</si>
  <si>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</si>
  <si>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</si>
  <si>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</si>
  <si>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</si>
  <si>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</si>
  <si>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</si>
  <si>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</si>
  <si>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</si>
  <si>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</si>
  <si>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</si>
  <si>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</si>
  <si>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</si>
  <si>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</si>
  <si>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</si>
  <si>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</si>
  <si>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</si>
  <si>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</si>
  <si>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</si>
  <si>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</si>
  <si>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</si>
  <si>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</si>
  <si>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</si>
  <si>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</si>
  <si>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</si>
  <si>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</si>
  <si>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</si>
  <si>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</si>
  <si>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</si>
  <si>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</si>
  <si>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</si>
  <si>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</si>
  <si>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</si>
  <si>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</si>
  <si>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</si>
  <si>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</si>
  <si>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</si>
  <si>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</si>
  <si>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</si>
  <si>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</si>
  <si>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</si>
  <si>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</si>
  <si>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</si>
  <si>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</si>
  <si>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</si>
  <si>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</si>
  <si>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</si>
  <si>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</si>
  <si>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</si>
  <si>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</si>
  <si>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</si>
  <si>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</si>
  <si>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</si>
  <si>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</si>
  <si>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</si>
  <si>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</si>
  <si>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</si>
  <si>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</si>
  <si>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</si>
  <si>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</si>
  <si>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</si>
  <si>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</si>
  <si>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</si>
  <si>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</si>
  <si>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</si>
  <si>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</si>
  <si>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</si>
  <si>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</si>
  <si>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</si>
  <si>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</si>
  <si>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</si>
  <si>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</si>
  <si>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</si>
  <si>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</si>
  <si>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</si>
  <si>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</si>
  <si>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</si>
  <si>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</si>
  <si>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</si>
  <si>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</si>
  <si>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</si>
  <si>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</si>
  <si>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</si>
  <si>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</si>
  <si>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</si>
  <si>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</si>
  <si>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</si>
  <si>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</si>
  <si>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</si>
  <si>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</si>
  <si>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</si>
  <si>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</si>
  <si>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</si>
  <si>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</si>
  <si>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</si>
  <si>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</si>
  <si>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</si>
  <si>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</si>
  <si>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</si>
  <si>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</si>
  <si>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</si>
  <si>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</si>
  <si>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</si>
  <si>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</si>
  <si>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</si>
  <si>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</si>
  <si>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</si>
  <si>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</si>
  <si>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</si>
  <si>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</si>
  <si>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</si>
  <si>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</si>
  <si>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</si>
  <si>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</si>
  <si>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</si>
  <si>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</si>
  <si>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</si>
  <si>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</si>
  <si>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</si>
  <si>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</si>
  <si>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</si>
  <si>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</si>
  <si>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</si>
  <si>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</si>
  <si>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</si>
  <si>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</si>
  <si>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</si>
  <si>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</si>
  <si>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</si>
  <si>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</si>
  <si>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</si>
  <si>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</si>
  <si>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</si>
  <si>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</si>
  <si>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</si>
  <si>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</si>
  <si>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</si>
  <si>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</si>
  <si>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</si>
  <si>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</si>
  <si>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</si>
  <si>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</si>
  <si>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</si>
  <si>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</si>
  <si>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</si>
  <si>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</si>
  <si>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</si>
  <si>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</si>
  <si>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</si>
  <si>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</si>
  <si>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</si>
  <si>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</si>
  <si>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</si>
  <si>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</si>
  <si>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</si>
  <si>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</si>
  <si>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</si>
  <si>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</si>
  <si>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</si>
  <si>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</si>
  <si>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</si>
  <si>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</si>
  <si>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</si>
  <si>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</si>
  <si>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</si>
  <si>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</si>
  <si>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</si>
  <si>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</si>
  <si>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</si>
  <si>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</si>
  <si>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</si>
  <si>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</si>
  <si>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</si>
  <si>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</si>
  <si>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</si>
  <si>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</si>
  <si>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</si>
  <si>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</si>
  <si>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</si>
  <si>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</si>
  <si>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</si>
  <si>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</si>
  <si>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</si>
  <si>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</si>
  <si>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</si>
  <si>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</si>
  <si>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</si>
  <si>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</si>
  <si>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</si>
  <si>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</si>
  <si>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</si>
  <si>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</si>
  <si>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</si>
  <si>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</si>
  <si>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</si>
  <si>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</si>
  <si>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</si>
  <si>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</si>
  <si>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</si>
  <si>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</si>
  <si>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</si>
  <si>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</si>
  <si>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</si>
  <si>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</si>
  <si>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</si>
  <si>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</si>
  <si>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</si>
  <si>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</si>
  <si>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</si>
  <si>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</si>
  <si>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</si>
  <si>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</si>
  <si>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</si>
  <si>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</si>
  <si>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</si>
  <si>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</si>
  <si>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</si>
  <si>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</si>
  <si>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</si>
  <si>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</si>
  <si>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</si>
  <si>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</si>
  <si>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</si>
  <si>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</si>
  <si>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</si>
  <si>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</si>
  <si>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</si>
  <si>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</si>
  <si>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</si>
  <si>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</si>
  <si>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</si>
  <si>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</si>
  <si>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</si>
  <si>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</si>
  <si>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</si>
  <si>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</si>
  <si>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</si>
  <si>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</si>
  <si>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</si>
  <si>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</si>
  <si>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</si>
  <si>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</si>
  <si>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</si>
  <si>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</si>
  <si>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</si>
  <si>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</si>
  <si>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</si>
  <si>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</si>
  <si>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</si>
  <si>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</si>
  <si>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</si>
  <si>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</si>
  <si>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</si>
  <si>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</si>
  <si>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</si>
  <si>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</si>
  <si>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</si>
  <si>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</si>
  <si>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</si>
  <si>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</si>
  <si>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</si>
  <si>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</si>
  <si>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</si>
  <si>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</si>
  <si>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</si>
  <si>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</si>
  <si>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</si>
  <si>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</si>
  <si>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</si>
  <si>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</si>
  <si>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</si>
  <si>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</si>
  <si>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</si>
  <si>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</si>
  <si>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</si>
  <si>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</si>
  <si>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</si>
  <si>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</si>
  <si>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</si>
  <si>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</si>
  <si>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</si>
  <si>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</si>
  <si>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</si>
  <si>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</si>
  <si>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</si>
  <si>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</si>
  <si>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</si>
  <si>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</si>
  <si>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</si>
  <si>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</si>
  <si>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</si>
  <si>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</si>
  <si>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</si>
  <si>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</si>
  <si>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</si>
  <si>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</si>
  <si>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</si>
  <si>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</si>
  <si>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</si>
  <si>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</si>
  <si>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</si>
  <si>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</si>
  <si>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</si>
  <si>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</si>
  <si>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</si>
  <si>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</si>
  <si>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</si>
  <si>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</si>
  <si>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</si>
  <si>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</si>
  <si>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</si>
  <si>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</si>
  <si>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</si>
  <si>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</si>
  <si>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</si>
  <si>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</si>
  <si>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</si>
  <si>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</si>
  <si>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</si>
  <si>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</si>
  <si>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</si>
  <si>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</si>
  <si>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</si>
  <si>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</si>
  <si>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</si>
  <si>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</si>
  <si>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</si>
  <si>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</si>
  <si>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</si>
  <si>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</si>
  <si>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</si>
  <si>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</si>
  <si>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</si>
  <si>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</si>
  <si>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</si>
  <si>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</si>
  <si>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</si>
  <si>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</si>
  <si>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</si>
  <si>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</si>
  <si>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</si>
  <si>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</si>
  <si>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</si>
  <si>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</si>
  <si>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</si>
  <si>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</si>
  <si>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</si>
  <si>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</si>
  <si>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</si>
  <si>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</si>
  <si>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</si>
  <si>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</si>
  <si>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</si>
  <si>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</si>
  <si>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</si>
  <si>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</si>
  <si>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</si>
  <si>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</si>
  <si>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</si>
  <si>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</si>
  <si>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</si>
  <si>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</si>
  <si>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</si>
  <si>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</si>
  <si>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</si>
  <si>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</si>
  <si>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</si>
  <si>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</si>
  <si>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</si>
  <si>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</si>
  <si>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</si>
  <si>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</si>
  <si>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</si>
  <si>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</si>
  <si>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</si>
  <si>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</si>
  <si>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</si>
  <si>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</si>
  <si>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</si>
  <si>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</si>
  <si>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</si>
  <si>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</si>
  <si>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</si>
  <si>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</si>
  <si>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</si>
  <si>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</si>
  <si>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</si>
  <si>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</si>
  <si>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</si>
  <si>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</si>
  <si>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</si>
  <si>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</si>
  <si>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</si>
  <si>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</si>
  <si>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</si>
  <si>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</si>
  <si>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</si>
  <si>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</si>
  <si>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</si>
  <si>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</si>
  <si>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</si>
  <si>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</si>
  <si>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</si>
  <si>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</si>
  <si>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</si>
  <si>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</si>
  <si>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</si>
  <si>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</si>
  <si>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</si>
  <si>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</si>
  <si>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</si>
  <si>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</si>
  <si>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</si>
  <si>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</si>
  <si>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</si>
  <si>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</si>
  <si>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</si>
  <si>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</si>
  <si>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</si>
  <si>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</si>
  <si>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</si>
  <si>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</si>
  <si>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</si>
  <si>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</si>
  <si>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</si>
  <si>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</si>
  <si>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</si>
  <si>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</si>
  <si>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</si>
  <si>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</si>
  <si>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</si>
  <si>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</si>
  <si>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</si>
  <si>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</si>
  <si>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</si>
  <si>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</si>
  <si>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</si>
  <si>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</si>
  <si>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</si>
  <si>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</si>
  <si>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</si>
  <si>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</si>
  <si>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</si>
  <si>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</si>
  <si>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</si>
  <si>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</si>
  <si>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</si>
  <si>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</si>
  <si>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</si>
  <si>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</si>
  <si>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</si>
  <si>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</si>
  <si>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</si>
  <si>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</si>
  <si>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</si>
  <si>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</si>
  <si>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</si>
  <si>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</si>
  <si>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</si>
  <si>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</si>
  <si>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</si>
  <si>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</si>
  <si>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</si>
  <si>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</si>
  <si>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</si>
  <si>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</si>
  <si>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</si>
  <si>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</si>
  <si>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</si>
  <si>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</si>
  <si>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</si>
  <si>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</si>
  <si>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</si>
  <si>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</si>
  <si>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</si>
  <si>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</si>
  <si>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</si>
  <si>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</si>
  <si>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</si>
  <si>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</si>
  <si>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</si>
  <si>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</si>
  <si>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</si>
  <si>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</si>
  <si>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</si>
  <si>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</si>
  <si>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</si>
  <si>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</si>
  <si>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</si>
  <si>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</si>
  <si>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</si>
  <si>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</si>
  <si>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</si>
  <si>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</si>
  <si>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</si>
  <si>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</si>
  <si>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</si>
  <si>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</si>
  <si>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</si>
  <si>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</si>
  <si>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</si>
  <si>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</si>
  <si>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</si>
  <si>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</si>
  <si>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</si>
  <si>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</si>
  <si>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</si>
  <si>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</si>
  <si>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</si>
  <si>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</si>
  <si>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</si>
  <si>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</si>
  <si>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</si>
  <si>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</si>
  <si>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</si>
  <si>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</si>
  <si>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</si>
  <si>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</si>
  <si>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</si>
  <si>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</si>
  <si>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</si>
  <si>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</si>
  <si>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</si>
  <si>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</si>
  <si>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</si>
  <si>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</si>
  <si>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</si>
  <si>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</si>
  <si>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</si>
  <si>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</si>
  <si>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</si>
  <si>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</si>
  <si>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</si>
  <si>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</si>
  <si>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</si>
  <si>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</si>
  <si>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</si>
  <si>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</si>
  <si>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</si>
  <si>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</si>
  <si>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</si>
  <si>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</si>
  <si>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</si>
  <si>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</si>
  <si>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</si>
  <si>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</si>
  <si>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</si>
  <si>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</si>
  <si>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</si>
  <si>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</si>
  <si>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</si>
  <si>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</si>
  <si>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</si>
  <si>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</si>
  <si>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</si>
  <si>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</si>
  <si>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</si>
  <si>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</si>
  <si>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</si>
  <si>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</si>
  <si>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</si>
  <si>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</si>
  <si>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</si>
  <si>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</si>
  <si>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</si>
  <si>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</si>
  <si>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</si>
  <si>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</si>
  <si>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</si>
  <si>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</si>
  <si>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</si>
  <si>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</si>
  <si>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</si>
  <si>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</si>
  <si>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</si>
  <si>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</si>
  <si>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</si>
  <si>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</si>
  <si>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</si>
  <si>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</si>
  <si>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</si>
  <si>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</si>
  <si>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</si>
  <si>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</si>
  <si>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</si>
  <si>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</si>
  <si>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</si>
  <si>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</si>
  <si>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</si>
  <si>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</si>
  <si>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</si>
  <si>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</si>
  <si>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</si>
  <si>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</si>
  <si>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</si>
  <si>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</si>
  <si>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</si>
  <si>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</si>
  <si>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</si>
  <si>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</si>
  <si>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</si>
  <si>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</si>
  <si>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</si>
  <si>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</si>
  <si>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</si>
  <si>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</si>
  <si>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</si>
  <si>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</si>
  <si>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</si>
  <si>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</si>
  <si>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</si>
  <si>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</si>
  <si>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</si>
  <si>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</si>
  <si>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</si>
  <si>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</si>
  <si>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</si>
  <si>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</si>
  <si>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</si>
  <si>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</si>
  <si>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</si>
  <si>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</si>
  <si>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</si>
  <si>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</si>
  <si>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</si>
  <si>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</si>
  <si>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</si>
  <si>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</si>
  <si>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</si>
  <si>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</si>
  <si>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</si>
  <si>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</si>
  <si>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</si>
  <si>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</si>
  <si>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</si>
  <si>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</si>
  <si>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</si>
  <si>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</si>
  <si>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</si>
  <si>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</si>
  <si>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</si>
  <si>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</si>
  <si>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</si>
  <si>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</si>
  <si>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</si>
  <si>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</si>
  <si>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</si>
  <si>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</si>
  <si>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</si>
  <si>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</si>
  <si>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</si>
  <si>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</si>
  <si>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</si>
  <si>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</si>
  <si>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</si>
  <si>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</si>
  <si>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</si>
  <si>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</si>
  <si>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</si>
  <si>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</si>
  <si>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</si>
  <si>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</si>
  <si>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</si>
  <si>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</si>
  <si>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</si>
  <si>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</si>
  <si>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</si>
  <si>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</si>
  <si>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</si>
  <si>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</si>
  <si>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</si>
  <si>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</si>
  <si>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</si>
  <si>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</si>
  <si>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</si>
  <si>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</si>
  <si>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</si>
  <si>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</si>
  <si>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</si>
  <si>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</si>
  <si>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</si>
  <si>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</si>
  <si>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</si>
  <si>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</si>
  <si>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</si>
  <si>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</si>
  <si>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</si>
  <si>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</si>
  <si>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</si>
  <si>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</si>
  <si>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</si>
  <si>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</si>
  <si>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</si>
  <si>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</si>
  <si>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</si>
  <si>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</si>
  <si>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</si>
  <si>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</si>
  <si>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</si>
  <si>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</si>
  <si>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</si>
  <si>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</si>
  <si>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</si>
  <si>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</si>
  <si>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</si>
  <si>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</si>
  <si>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</si>
  <si>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</si>
  <si>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</si>
  <si>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</si>
  <si>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</si>
  <si>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</si>
  <si>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</si>
  <si>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</si>
  <si>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</si>
  <si>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</si>
  <si>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</si>
  <si>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</si>
  <si>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</si>
  <si>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</si>
  <si>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</si>
  <si>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</si>
  <si>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</si>
  <si>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</si>
  <si>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</si>
  <si>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</si>
  <si>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</si>
  <si>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</si>
  <si>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</si>
  <si>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</si>
  <si>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</si>
  <si>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</si>
  <si>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</si>
  <si>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</si>
  <si>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</si>
  <si>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</si>
  <si>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</si>
  <si>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</si>
  <si>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</si>
  <si>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</si>
  <si>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</si>
  <si>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</si>
  <si>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</si>
  <si>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</si>
  <si>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</si>
  <si>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</si>
  <si>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</si>
  <si>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</si>
  <si>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</si>
  <si>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</si>
  <si>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</si>
  <si>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</si>
  <si>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</si>
  <si>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</si>
  <si>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</si>
  <si>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</si>
  <si>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</si>
  <si>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</si>
  <si>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</si>
  <si>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</si>
  <si>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</si>
  <si>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</si>
  <si>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</si>
  <si>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</si>
  <si>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</si>
  <si>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</si>
  <si>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</si>
  <si>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</si>
  <si>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</si>
  <si>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</si>
  <si>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</si>
  <si>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</si>
  <si>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</si>
  <si>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</si>
  <si>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</si>
  <si>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</si>
  <si>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</si>
  <si>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</si>
  <si>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</si>
  <si>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</si>
  <si>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</si>
  <si>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</si>
  <si>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</si>
  <si>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</si>
  <si>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</si>
  <si>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</si>
  <si>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</si>
  <si>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</si>
  <si>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</si>
  <si>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</si>
  <si>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</si>
  <si>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</si>
  <si>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</si>
  <si>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</si>
  <si>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</si>
  <si>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</si>
  <si>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</si>
  <si>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</si>
  <si>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</si>
  <si>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</si>
  <si>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</si>
  <si>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</si>
  <si>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</si>
  <si>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</si>
  <si>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</si>
  <si>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</si>
  <si>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</si>
  <si>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</si>
  <si>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</si>
  <si>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</si>
  <si>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</si>
  <si>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</si>
  <si>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</si>
  <si>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</si>
  <si>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</si>
  <si>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</si>
  <si>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</si>
  <si>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</si>
  <si>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</si>
  <si>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</si>
  <si>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</si>
  <si>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</si>
  <si>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</si>
  <si>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</si>
  <si>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</si>
  <si>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</si>
  <si>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</si>
  <si>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</si>
  <si>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</si>
  <si>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</si>
  <si>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</si>
  <si>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</si>
  <si>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</si>
  <si>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</si>
  <si>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</si>
  <si>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</si>
  <si>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</si>
  <si>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</si>
  <si>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</si>
  <si>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</si>
  <si>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</si>
  <si>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</si>
  <si>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</si>
  <si>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</si>
  <si>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</si>
  <si>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</si>
  <si>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</si>
  <si>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</si>
  <si>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</si>
  <si>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</si>
  <si>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</si>
  <si>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</si>
  <si>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</si>
  <si>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</si>
  <si>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</si>
  <si>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</si>
  <si>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</si>
  <si>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</si>
  <si>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</si>
  <si>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</si>
  <si>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</si>
  <si>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</si>
  <si>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</si>
  <si>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</si>
  <si>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</si>
  <si>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</si>
  <si>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</si>
  <si>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</si>
  <si>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</si>
  <si>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</si>
  <si>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</si>
  <si>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</si>
  <si>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</si>
  <si>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</si>
  <si>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</si>
  <si>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</si>
  <si>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</si>
  <si>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</si>
  <si>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</si>
  <si>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</si>
  <si>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</si>
  <si>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</si>
  <si>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</si>
  <si>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</si>
  <si>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</si>
  <si>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</si>
  <si>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</si>
  <si>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</si>
  <si>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</si>
  <si>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</si>
  <si>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</si>
  <si>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</si>
  <si>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</si>
  <si>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</si>
  <si>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</si>
  <si>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</si>
  <si>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</si>
  <si>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</si>
  <si>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</si>
  <si>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</si>
  <si>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</si>
  <si>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</si>
  <si>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</si>
  <si>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</si>
  <si>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</si>
  <si>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</si>
  <si>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</si>
  <si>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</si>
  <si>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</si>
  <si>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</si>
  <si>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</si>
  <si>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</si>
  <si>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</si>
  <si>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</si>
  <si>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</si>
  <si>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</si>
  <si>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</si>
  <si>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</si>
  <si>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</si>
  <si>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</si>
  <si>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</si>
  <si>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</si>
  <si>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</si>
  <si>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</si>
  <si>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</si>
  <si>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</si>
  <si>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</si>
  <si>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</si>
  <si>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</si>
  <si>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</si>
  <si>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</si>
  <si>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</si>
  <si>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</si>
  <si>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</si>
  <si>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</si>
  <si>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</si>
  <si>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</si>
  <si>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</si>
  <si>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</si>
  <si>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</si>
  <si>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</si>
  <si>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</si>
  <si>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</si>
  <si>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</si>
  <si>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</si>
  <si>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</si>
  <si>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</si>
  <si>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</si>
  <si>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</si>
  <si>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</si>
  <si>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</si>
  <si>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</si>
  <si>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</si>
  <si>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</si>
  <si>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</si>
  <si>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</si>
  <si>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</si>
  <si>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</si>
  <si>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</si>
  <si>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</si>
  <si>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</si>
  <si>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</si>
  <si>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</si>
  <si>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</si>
  <si>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</si>
  <si>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</si>
  <si>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</si>
  <si>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</si>
  <si>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</si>
  <si>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</si>
  <si>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</si>
  <si>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</si>
  <si>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</si>
  <si>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</si>
  <si>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</si>
  <si>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</si>
  <si>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</si>
  <si>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</si>
  <si>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</si>
  <si>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</si>
  <si>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</si>
  <si>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</si>
  <si>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</si>
  <si>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</si>
  <si>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</si>
  <si>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</si>
  <si>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</si>
  <si>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</si>
  <si>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</si>
  <si>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</si>
  <si>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</si>
  <si>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</si>
  <si>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</si>
  <si>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</si>
  <si>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</si>
  <si>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</si>
  <si>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</si>
  <si>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</si>
  <si>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</si>
  <si>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</si>
  <si>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</si>
  <si>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</si>
  <si>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</si>
  <si>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</si>
  <si>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</si>
  <si>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</si>
  <si>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</si>
  <si>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</si>
  <si>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</si>
  <si>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</si>
  <si>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</si>
  <si>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</si>
  <si>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</si>
  <si>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</si>
  <si>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</si>
  <si>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</si>
  <si>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</si>
  <si>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</si>
  <si>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</si>
  <si>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</si>
  <si>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</si>
  <si>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</si>
  <si>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</si>
  <si>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</si>
  <si>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</si>
  <si>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</si>
  <si>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</si>
  <si>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</si>
  <si>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</si>
  <si>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</si>
  <si>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</si>
  <si>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</si>
  <si>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</si>
  <si>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</si>
  <si>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</si>
  <si>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</si>
  <si>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</si>
  <si>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</si>
  <si>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</si>
  <si>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</si>
  <si>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</si>
  <si>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</si>
  <si>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</si>
  <si>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</si>
  <si>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</si>
  <si>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</si>
  <si>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</si>
  <si>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</si>
  <si>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</si>
  <si>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</si>
  <si>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</si>
  <si>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</si>
  <si>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</si>
  <si>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</si>
  <si>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</si>
  <si>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</si>
  <si>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</si>
  <si>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</si>
  <si>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</si>
  <si>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</si>
  <si>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</si>
  <si>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</si>
  <si>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</si>
  <si>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</si>
  <si>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</si>
  <si>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</si>
  <si>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</si>
  <si>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</si>
  <si>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</si>
  <si>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</si>
  <si>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</si>
  <si>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</si>
  <si>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</si>
  <si>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</si>
  <si>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</si>
  <si>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</si>
  <si>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</si>
  <si>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</si>
  <si>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</si>
  <si>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</si>
  <si>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</si>
  <si>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</si>
  <si>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</si>
  <si>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</si>
  <si>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</si>
  <si>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</si>
  <si>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</si>
  <si>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</si>
  <si>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</si>
  <si>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</si>
  <si>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</si>
  <si>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</si>
  <si>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</si>
  <si>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</si>
  <si>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</si>
  <si>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</si>
  <si>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</si>
  <si>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</si>
  <si>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</si>
  <si>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</si>
  <si>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</si>
  <si>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</si>
  <si>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</si>
  <si>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</si>
  <si>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</si>
  <si>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</si>
  <si>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</si>
  <si>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</si>
  <si>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</si>
  <si>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</si>
  <si>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</si>
  <si>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</si>
  <si>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</si>
  <si>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</si>
  <si>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</si>
  <si>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</si>
  <si>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</si>
  <si>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</si>
  <si>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</si>
  <si>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</si>
  <si>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</si>
  <si>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</si>
  <si>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</si>
  <si>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</si>
  <si>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</si>
  <si>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</si>
  <si>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</si>
  <si>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</si>
  <si>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</si>
  <si>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</si>
  <si>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</si>
  <si>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</si>
  <si>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</si>
  <si>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</si>
  <si>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</si>
  <si>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</si>
  <si>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</si>
  <si>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</si>
  <si>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</si>
  <si>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</si>
  <si>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</si>
  <si>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</si>
  <si>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</si>
  <si>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</si>
  <si>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</si>
  <si>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</si>
  <si>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</si>
  <si>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</si>
  <si>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</si>
  <si>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</si>
  <si>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</si>
  <si>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</si>
  <si>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</si>
  <si>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</si>
  <si>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</si>
  <si>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</si>
  <si>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</si>
  <si>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</si>
  <si>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</si>
  <si>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</si>
  <si>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</si>
  <si>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</si>
  <si>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</si>
  <si>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</si>
  <si>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</si>
  <si>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</si>
  <si>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</si>
  <si>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</si>
  <si>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</si>
  <si>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</si>
  <si>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</si>
  <si>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</si>
  <si>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</si>
  <si>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</si>
  <si>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</si>
  <si>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</si>
  <si>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</si>
  <si>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</si>
  <si>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</si>
  <si>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</si>
  <si>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</si>
  <si>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</si>
  <si>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</si>
  <si>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</si>
  <si>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</si>
  <si>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</si>
  <si>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</si>
  <si>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</si>
  <si>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</si>
  <si>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</si>
  <si>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</si>
  <si>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</si>
  <si>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</si>
  <si>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</si>
  <si>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</si>
  <si>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</si>
  <si>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</si>
  <si>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</si>
  <si>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</si>
  <si>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</si>
  <si>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</si>
  <si>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</si>
  <si>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</si>
  <si>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</si>
  <si>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</si>
  <si>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</si>
  <si>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</si>
  <si>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</si>
  <si>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</si>
  <si>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</si>
  <si>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</si>
  <si>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</si>
  <si>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</si>
  <si>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</si>
  <si>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</si>
  <si>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</si>
  <si>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</si>
  <si>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</si>
  <si>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</si>
  <si>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</si>
  <si>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</si>
  <si>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</si>
  <si>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</si>
  <si>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</si>
  <si>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</si>
  <si>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</si>
  <si>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</si>
  <si>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</si>
  <si>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</si>
  <si>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</si>
  <si>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</si>
  <si>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</si>
  <si>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</si>
  <si>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</si>
  <si>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</si>
  <si>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</si>
  <si>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</si>
  <si>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</si>
  <si>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</si>
  <si>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</si>
  <si>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</si>
  <si>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</si>
  <si>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</si>
  <si>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</si>
  <si>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</si>
  <si>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</si>
  <si>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</si>
  <si>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</si>
  <si>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</si>
  <si>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</si>
  <si>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</si>
  <si>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</si>
  <si>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</si>
  <si>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</si>
  <si>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</si>
  <si>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</si>
  <si>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</si>
  <si>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</si>
  <si>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</si>
  <si>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</si>
  <si>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</si>
  <si>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</si>
  <si>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</si>
  <si>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</si>
  <si>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</si>
  <si>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</si>
  <si>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</si>
  <si>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</si>
  <si>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</si>
  <si>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</si>
  <si>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</si>
  <si>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</si>
  <si>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</si>
  <si>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</si>
  <si>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</si>
  <si>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</si>
  <si>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</si>
  <si>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</si>
  <si>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</si>
  <si>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</si>
  <si>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</si>
  <si>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</si>
  <si>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</si>
  <si>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</si>
  <si>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</si>
  <si>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</si>
  <si>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</si>
  <si>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</si>
  <si>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</si>
  <si>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</si>
  <si>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</si>
  <si>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</si>
  <si>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</si>
  <si>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</si>
  <si>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</si>
  <si>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</si>
  <si>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</si>
  <si>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</si>
  <si>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</si>
  <si>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</si>
  <si>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</si>
  <si>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</si>
  <si>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</si>
  <si>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</si>
  <si>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</si>
  <si>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</si>
  <si>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</si>
  <si>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</si>
  <si>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</si>
  <si>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</si>
  <si>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</si>
  <si>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</si>
  <si>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</si>
  <si>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</si>
  <si>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</si>
  <si>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</si>
  <si>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</si>
  <si>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</si>
  <si>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</si>
  <si>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</si>
  <si>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</si>
  <si>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</si>
  <si>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</si>
  <si>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</si>
  <si>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</si>
  <si>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</si>
  <si>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</si>
  <si>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</si>
  <si>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</si>
  <si>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</si>
  <si>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</si>
  <si>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</si>
  <si>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</si>
  <si>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</si>
  <si>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</si>
  <si>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</si>
  <si>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</si>
  <si>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</si>
  <si>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</si>
  <si>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</si>
  <si>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</si>
  <si>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</si>
  <si>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</si>
  <si>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</si>
  <si>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</si>
  <si>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</si>
  <si>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</si>
  <si>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</si>
  <si>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</si>
  <si>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</si>
  <si>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</si>
  <si>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</si>
  <si>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</si>
  <si>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</si>
  <si>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</si>
  <si>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</si>
  <si>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</si>
  <si>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</si>
  <si>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</si>
  <si>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</si>
  <si>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</si>
  <si>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</si>
  <si>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</si>
  <si>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</si>
  <si>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</si>
  <si>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</si>
  <si>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</si>
  <si>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</si>
  <si>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</si>
  <si>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</si>
  <si>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</si>
  <si>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</si>
  <si>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</si>
  <si>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</si>
  <si>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</si>
  <si>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</si>
  <si>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</si>
  <si>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</si>
  <si>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</si>
  <si>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</si>
  <si>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</si>
  <si>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</si>
  <si>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</si>
  <si>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</si>
  <si>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</si>
  <si>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</si>
  <si>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</si>
  <si>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</si>
  <si>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</si>
  <si>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</si>
  <si>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</si>
  <si>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</si>
  <si>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</si>
  <si>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</si>
  <si>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</si>
  <si>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</si>
  <si>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</si>
  <si>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</si>
  <si>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</si>
  <si>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</si>
  <si>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</si>
  <si>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</si>
  <si>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</si>
  <si>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</si>
  <si>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</si>
  <si>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</si>
  <si>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</si>
  <si>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</si>
  <si>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</si>
  <si>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</si>
  <si>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</si>
  <si>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</si>
  <si>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</si>
  <si>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</si>
  <si>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</si>
  <si>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</si>
  <si>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</si>
  <si>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</si>
  <si>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</si>
  <si>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</si>
  <si>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</si>
  <si>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</si>
  <si>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</si>
  <si>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</si>
  <si>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</si>
  <si>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</si>
  <si>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</si>
  <si>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</si>
  <si>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</si>
  <si>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</si>
  <si>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</si>
  <si>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</si>
  <si>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</si>
  <si>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</si>
  <si>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</si>
  <si>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</si>
  <si>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</si>
  <si>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</si>
  <si>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</si>
  <si>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</si>
  <si>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</si>
  <si>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</si>
  <si>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</si>
  <si>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</si>
  <si>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</si>
  <si>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</si>
  <si>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</si>
  <si>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</si>
  <si>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</si>
  <si>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</si>
  <si>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</si>
  <si>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</si>
  <si>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</si>
  <si>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</si>
  <si>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</si>
  <si>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</si>
  <si>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</si>
  <si>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</si>
  <si>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</si>
  <si>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</si>
  <si>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</si>
  <si>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</si>
  <si>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</si>
  <si>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</si>
  <si>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</si>
  <si>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</si>
  <si>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</si>
  <si>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</si>
  <si>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</si>
  <si>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</si>
  <si>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</si>
  <si>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</si>
  <si>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</si>
  <si>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</si>
  <si>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</si>
  <si>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</si>
  <si>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</si>
  <si>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</si>
  <si>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</si>
  <si>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</si>
  <si>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</si>
  <si>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</si>
  <si>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</si>
  <si>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</si>
  <si>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</si>
  <si>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</si>
  <si>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</si>
  <si>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</si>
  <si>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</si>
  <si>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</si>
  <si>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</si>
  <si>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</si>
  <si>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</si>
  <si>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</si>
  <si>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</si>
  <si>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</si>
  <si>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</si>
  <si>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</si>
  <si>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</si>
  <si>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</si>
  <si>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</si>
  <si>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</si>
  <si>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</si>
  <si>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</si>
  <si>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</si>
  <si>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</si>
  <si>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</si>
  <si>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</si>
  <si>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</si>
  <si>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</si>
  <si>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</si>
  <si>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</si>
  <si>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</si>
  <si>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</si>
  <si>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</si>
  <si>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</si>
  <si>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</si>
  <si>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</si>
  <si>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</si>
  <si>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</si>
  <si>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</si>
  <si>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</si>
  <si>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</si>
  <si>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</si>
  <si>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</si>
  <si>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</si>
  <si>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</si>
  <si>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</si>
  <si>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</si>
  <si>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</si>
  <si>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</si>
  <si>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</si>
  <si>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</si>
  <si>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</si>
  <si>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</si>
  <si>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</si>
  <si>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</si>
  <si>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</si>
  <si>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</si>
  <si>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</si>
  <si>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</si>
  <si>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</si>
  <si>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</si>
  <si>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</si>
  <si>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</si>
  <si>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</si>
  <si>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</si>
  <si>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</si>
  <si>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</si>
  <si>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</si>
  <si>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</si>
  <si>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</si>
  <si>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</si>
  <si>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</si>
  <si>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</si>
  <si>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</si>
  <si>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</si>
  <si>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</si>
  <si>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</si>
  <si>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</si>
  <si>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</si>
  <si>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</si>
  <si>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</si>
  <si>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</si>
  <si>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</si>
  <si>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</si>
  <si>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</si>
  <si>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</si>
  <si>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</si>
  <si>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</si>
  <si>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</si>
  <si>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</si>
  <si>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</si>
  <si>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</si>
  <si>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</si>
  <si>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</si>
  <si>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</si>
  <si>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</si>
  <si>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</si>
  <si>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</si>
  <si>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</si>
  <si>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</si>
  <si>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</si>
  <si>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</si>
  <si>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</si>
  <si>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</si>
  <si>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</si>
  <si>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</si>
  <si>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</si>
  <si>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</si>
  <si>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</si>
  <si>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</si>
  <si>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</si>
  <si>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</si>
  <si>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</si>
  <si>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</si>
  <si>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</si>
  <si>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</si>
  <si>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</si>
  <si>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</si>
  <si>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</si>
  <si>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</si>
  <si>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</si>
  <si>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</si>
  <si>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</si>
  <si>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</si>
  <si>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</si>
  <si>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</si>
  <si>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</si>
  <si>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</si>
  <si>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</si>
  <si>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</si>
  <si>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</si>
  <si>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</si>
  <si>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</si>
  <si>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</si>
  <si>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</si>
  <si>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</si>
  <si>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</si>
  <si>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</si>
  <si>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</si>
  <si>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</si>
  <si>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</si>
  <si>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</si>
  <si>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</si>
  <si>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</si>
  <si>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</si>
  <si>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</si>
  <si>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</si>
  <si>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</si>
  <si>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</si>
  <si>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</si>
  <si>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</si>
  <si>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</si>
  <si>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</si>
  <si>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</si>
  <si>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</si>
  <si>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</si>
  <si>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</si>
  <si>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</si>
  <si>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</si>
  <si>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</si>
  <si>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</si>
  <si>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</si>
  <si>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</si>
  <si>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</si>
  <si>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</si>
  <si>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</si>
  <si>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</si>
  <si>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</si>
  <si>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</si>
  <si>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</si>
  <si>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</si>
  <si>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</si>
  <si>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</si>
  <si>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</si>
  <si>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</si>
  <si>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</si>
  <si>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</si>
  <si>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</si>
  <si>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</si>
  <si>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</si>
  <si>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</si>
  <si>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</si>
  <si>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</si>
  <si>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</si>
  <si>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</si>
  <si>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</si>
  <si>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</si>
  <si>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</si>
  <si>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</si>
  <si>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</si>
  <si>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</si>
  <si>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</si>
  <si>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</si>
  <si>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</si>
  <si>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</si>
  <si>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</si>
  <si>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</si>
  <si>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</si>
  <si>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</si>
  <si>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</si>
  <si>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</si>
  <si>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</si>
  <si>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</si>
  <si>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</si>
  <si>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</si>
  <si>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</si>
  <si>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</si>
  <si>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</si>
  <si>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</si>
  <si>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</si>
  <si>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</si>
  <si>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</si>
  <si>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</si>
  <si>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</si>
  <si>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</si>
  <si>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</si>
  <si>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</si>
  <si>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</si>
  <si>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</si>
  <si>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</si>
  <si>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</si>
  <si>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</si>
  <si>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</si>
  <si>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</si>
  <si>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</si>
  <si>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</si>
  <si>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</si>
  <si>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</si>
  <si>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</si>
  <si>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</si>
  <si>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</si>
  <si>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</si>
  <si>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</si>
  <si>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</si>
  <si>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</si>
  <si>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</si>
  <si>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</si>
  <si>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</si>
  <si>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</si>
  <si>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</si>
  <si>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</si>
  <si>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</si>
  <si>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</si>
  <si>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</si>
  <si>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</si>
  <si>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</si>
  <si>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</si>
  <si>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</si>
  <si>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</si>
  <si>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</si>
  <si>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</si>
  <si>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</si>
  <si>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</si>
  <si>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</si>
  <si>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</si>
  <si>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</si>
  <si>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</si>
  <si>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</si>
  <si>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</si>
  <si>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</si>
  <si>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</si>
  <si>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</si>
  <si>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</si>
  <si>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</si>
  <si>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</si>
  <si>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</si>
  <si>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</si>
  <si>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</si>
  <si>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</si>
  <si>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</si>
  <si>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</si>
  <si>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</si>
  <si>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</si>
  <si>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</si>
  <si>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</si>
  <si>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</si>
  <si>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</si>
  <si>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</si>
  <si>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</si>
  <si>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</si>
  <si>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</si>
  <si>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</si>
  <si>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</si>
  <si>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</si>
  <si>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</si>
  <si>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</si>
  <si>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</si>
  <si>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</si>
  <si>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</si>
  <si>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</si>
  <si>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</si>
  <si>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</si>
  <si>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</si>
  <si>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</si>
  <si>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</si>
  <si>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</si>
  <si>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</si>
  <si>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</si>
  <si>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</si>
  <si>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</si>
  <si>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</si>
  <si>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</si>
  <si>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</si>
  <si>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</si>
  <si>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</si>
  <si>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</si>
  <si>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</si>
  <si>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</si>
  <si>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</si>
  <si>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</si>
  <si>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</si>
  <si>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</si>
  <si>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</si>
  <si>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</si>
  <si>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</si>
  <si>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</si>
  <si>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</si>
  <si>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</si>
  <si>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</si>
  <si>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</si>
  <si>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</si>
  <si>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</si>
  <si>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</si>
  <si>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</si>
  <si>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</si>
  <si>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</si>
  <si>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</si>
  <si>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</si>
  <si>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</si>
  <si>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</si>
  <si>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</si>
  <si>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</si>
  <si>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</si>
  <si>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</si>
  <si>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</si>
  <si>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</si>
  <si>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</si>
  <si>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</si>
  <si>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</si>
  <si>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</si>
  <si>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</si>
  <si>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</si>
  <si>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</si>
  <si>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</si>
  <si>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</si>
  <si>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</si>
  <si>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</si>
  <si>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</si>
  <si>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</si>
  <si>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</si>
  <si>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</si>
  <si>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</si>
  <si>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</si>
  <si>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</si>
  <si>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</si>
  <si>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</si>
  <si>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</si>
  <si>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</si>
  <si>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</si>
  <si>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</si>
  <si>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</si>
  <si>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</si>
  <si>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</si>
  <si>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</si>
  <si>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</si>
  <si>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</si>
  <si>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</si>
  <si>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</si>
  <si>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</si>
  <si>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</si>
  <si>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</si>
  <si>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</si>
  <si>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</si>
  <si>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</si>
  <si>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</si>
  <si>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</si>
  <si>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</si>
  <si>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</si>
  <si>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</si>
  <si>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</si>
  <si>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</si>
  <si>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</si>
  <si>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</si>
  <si>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</si>
  <si>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</si>
  <si>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</si>
  <si>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</si>
  <si>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</si>
  <si>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</si>
  <si>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</si>
  <si>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</si>
  <si>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</si>
  <si>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</si>
  <si>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</si>
  <si>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</si>
  <si>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</si>
  <si>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</si>
  <si>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</si>
  <si>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</si>
  <si>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</si>
  <si>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</si>
  <si>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</si>
  <si>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</si>
  <si>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</si>
  <si>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</si>
  <si>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</si>
  <si>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</si>
  <si>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</si>
  <si>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</si>
  <si>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</si>
  <si>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</si>
  <si>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</si>
  <si>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</si>
  <si>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</si>
  <si>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</si>
  <si>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</si>
  <si>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</si>
  <si>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</si>
  <si>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</si>
  <si>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</si>
  <si>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</si>
  <si>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</si>
  <si>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</si>
  <si>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</si>
  <si>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</si>
  <si>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</si>
  <si>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</si>
  <si>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</si>
  <si>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</si>
  <si>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</si>
  <si>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</si>
  <si>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</si>
  <si>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</si>
  <si>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</si>
  <si>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</si>
  <si>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</si>
  <si>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</si>
  <si>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</si>
  <si>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</si>
  <si>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</si>
  <si>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</si>
  <si>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</si>
  <si>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</si>
  <si>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</si>
  <si>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</si>
  <si>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</si>
  <si>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</si>
  <si>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</si>
  <si>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</si>
  <si>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</si>
  <si>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</si>
  <si>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</si>
  <si>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</si>
  <si>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</si>
  <si>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</si>
  <si>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</si>
  <si>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</si>
  <si>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</si>
  <si>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</si>
  <si>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</si>
  <si>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</si>
  <si>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</si>
  <si>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</si>
  <si>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</si>
  <si>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</si>
  <si>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</si>
  <si>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</si>
  <si>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</si>
  <si>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</si>
  <si>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</si>
  <si>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</si>
  <si>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</si>
  <si>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</si>
  <si>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</si>
  <si>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</si>
  <si>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</si>
  <si>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</si>
  <si>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</si>
  <si>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</si>
  <si>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</si>
  <si>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</si>
  <si>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</si>
  <si>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</si>
  <si>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</si>
  <si>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</si>
  <si>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</si>
  <si>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</si>
  <si>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</si>
  <si>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</si>
  <si>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</si>
  <si>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</si>
  <si>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</si>
  <si>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</si>
  <si>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</si>
  <si>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</si>
  <si>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</si>
  <si>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</si>
  <si>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</si>
  <si>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</si>
  <si>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</si>
  <si>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</si>
  <si>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</si>
  <si>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</si>
  <si>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</si>
  <si>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</si>
  <si>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</si>
  <si>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</si>
  <si>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</si>
  <si>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</si>
  <si>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</si>
  <si>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</si>
  <si>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</si>
  <si>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</si>
  <si>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</si>
  <si>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</si>
  <si>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</si>
  <si>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</si>
  <si>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</si>
  <si>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</si>
  <si>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</si>
  <si>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</si>
  <si>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</si>
  <si>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</si>
  <si>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</si>
  <si>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</si>
  <si>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</si>
  <si>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</si>
  <si>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</si>
  <si>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</si>
  <si>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</si>
  <si>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</si>
  <si>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</si>
  <si>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</si>
  <si>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</si>
  <si>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</si>
  <si>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</si>
  <si>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</si>
  <si>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</si>
  <si>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</si>
  <si>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</si>
  <si>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</si>
  <si>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</si>
  <si>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</si>
  <si>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</si>
  <si>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</si>
  <si>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</si>
  <si>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</si>
  <si>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</si>
  <si>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</si>
  <si>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</si>
  <si>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</si>
  <si>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</si>
  <si>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</si>
  <si>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</si>
  <si>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</si>
  <si>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</si>
  <si>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</si>
  <si>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</si>
  <si>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</si>
  <si>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</si>
  <si>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</si>
  <si>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</si>
  <si>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</si>
  <si>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</si>
  <si>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</si>
  <si>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</si>
  <si>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</si>
  <si>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</si>
  <si>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</si>
  <si>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</si>
  <si>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</si>
  <si>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</si>
  <si>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</si>
  <si>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</si>
  <si>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</si>
  <si>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</si>
  <si>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</si>
  <si>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</si>
  <si>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</si>
  <si>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</si>
  <si>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</si>
  <si>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</si>
  <si>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</si>
  <si>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</si>
  <si>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</si>
  <si>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</si>
  <si>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</si>
  <si>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</si>
  <si>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</si>
  <si>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</si>
  <si>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</si>
  <si>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</si>
  <si>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</si>
  <si>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</si>
  <si>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</si>
  <si>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</si>
  <si>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</si>
  <si>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</si>
  <si>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</si>
  <si>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</si>
  <si>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</si>
  <si>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</si>
  <si>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</si>
  <si>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</si>
  <si>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</si>
  <si>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</si>
  <si>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</si>
  <si>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</si>
  <si>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</si>
  <si>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</si>
  <si>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</si>
  <si>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</si>
  <si>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</si>
  <si>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</si>
  <si>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</si>
  <si>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</si>
  <si>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</si>
  <si>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</si>
  <si>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</si>
  <si>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</si>
  <si>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</si>
  <si>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</si>
  <si>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</si>
  <si>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</si>
  <si>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</si>
  <si>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</si>
  <si>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</si>
  <si>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</si>
  <si>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</si>
  <si>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</si>
  <si>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</si>
  <si>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</si>
  <si>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</si>
  <si>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</si>
  <si>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</si>
  <si>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</si>
  <si>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</si>
  <si>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</si>
  <si>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</si>
  <si>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</si>
  <si>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</si>
  <si>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</si>
  <si>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</si>
  <si>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</si>
  <si>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</si>
  <si>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</si>
  <si>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</si>
  <si>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</si>
  <si>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</si>
  <si>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</si>
  <si>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</si>
  <si>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</si>
  <si>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</si>
  <si>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</si>
  <si>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</si>
  <si>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</si>
  <si>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</si>
  <si>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</si>
  <si>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</si>
  <si>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</si>
  <si>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</si>
  <si>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</si>
  <si>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</si>
  <si>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</si>
  <si>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</si>
  <si>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</si>
  <si>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</si>
  <si>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</si>
  <si>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</si>
  <si>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</si>
  <si>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</si>
  <si>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</si>
  <si>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</si>
  <si>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</si>
  <si>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</si>
  <si>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</si>
  <si>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</si>
  <si>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</si>
  <si>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</si>
  <si>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</si>
  <si>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</si>
  <si>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</si>
  <si>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</si>
  <si>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</si>
  <si>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</si>
  <si>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</si>
  <si>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</si>
  <si>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</si>
  <si>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</si>
  <si>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</si>
  <si>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</si>
  <si>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</si>
  <si>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</si>
  <si>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</si>
  <si>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</si>
  <si>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</si>
  <si>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</si>
  <si>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</si>
  <si>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</si>
  <si>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</si>
  <si>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</si>
  <si>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</si>
  <si>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</si>
  <si>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</si>
  <si>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</si>
  <si>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</si>
  <si>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</si>
  <si>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</si>
  <si>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</si>
  <si>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</si>
  <si>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</si>
  <si>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</si>
  <si>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</si>
  <si>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</si>
  <si>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</si>
  <si>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</si>
  <si>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</si>
  <si>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</si>
  <si>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</si>
  <si>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</si>
  <si>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</si>
  <si>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</si>
  <si>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</si>
  <si>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</si>
  <si>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</si>
  <si>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</si>
  <si>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</si>
  <si>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</si>
  <si>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</si>
  <si>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</si>
  <si>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</si>
  <si>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</si>
  <si>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</si>
  <si>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</si>
  <si>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</si>
  <si>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</si>
  <si>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</si>
  <si>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</si>
  <si>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</si>
  <si>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</si>
  <si>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</si>
  <si>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</si>
  <si>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</si>
  <si>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</si>
  <si>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</si>
  <si>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</si>
  <si>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</si>
  <si>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</si>
  <si>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</si>
  <si>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</si>
  <si>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</si>
  <si>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</si>
  <si>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</si>
  <si>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</si>
  <si>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</si>
  <si>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</si>
  <si>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</si>
  <si>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</si>
  <si>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</si>
  <si>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</si>
  <si>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</si>
  <si>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</si>
  <si>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</si>
  <si>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</si>
  <si>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</si>
  <si>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</si>
  <si>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</si>
  <si>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</si>
  <si>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</si>
  <si>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</si>
  <si>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</si>
  <si>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</si>
  <si>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</si>
  <si>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</si>
  <si>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</si>
  <si>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</si>
  <si>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</si>
  <si>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</si>
  <si>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</si>
  <si>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</si>
  <si>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</si>
  <si>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</si>
  <si>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</si>
  <si>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</si>
  <si>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</si>
  <si>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</si>
  <si>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</si>
  <si>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</si>
  <si>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</si>
  <si>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</si>
  <si>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</si>
  <si>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</si>
  <si>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</si>
  <si>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</si>
  <si>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</si>
  <si>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</si>
  <si>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</si>
  <si>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</si>
  <si>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</si>
  <si>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</si>
  <si>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</si>
  <si>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</si>
  <si>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</si>
  <si>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</si>
  <si>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</si>
  <si>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</si>
  <si>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</si>
  <si>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</si>
  <si>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</si>
  <si>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</si>
  <si>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</si>
  <si>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</si>
  <si>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</si>
  <si>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</si>
  <si>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</si>
  <si>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</si>
  <si>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</si>
  <si>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</si>
  <si>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</si>
  <si>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</si>
  <si>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</si>
  <si>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</si>
  <si>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</si>
  <si>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</si>
  <si>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</si>
  <si>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</si>
  <si>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</si>
  <si>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</si>
  <si>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</si>
  <si>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</si>
  <si>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</si>
  <si>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</si>
  <si>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</si>
  <si>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</si>
  <si>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</si>
  <si>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</si>
  <si>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</si>
  <si>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</si>
  <si>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</si>
  <si>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</si>
  <si>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</si>
  <si>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</si>
  <si>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</si>
  <si>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</si>
  <si>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</si>
  <si>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</si>
  <si>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</si>
  <si>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</si>
  <si>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</si>
  <si>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</si>
  <si>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</si>
  <si>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</si>
  <si>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</si>
  <si>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</si>
  <si>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</si>
  <si>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</si>
  <si>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</si>
  <si>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</si>
  <si>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</si>
  <si>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</si>
  <si>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</si>
  <si>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</si>
  <si>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</si>
  <si>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</si>
  <si>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</si>
  <si>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</si>
  <si>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</si>
  <si>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</si>
  <si>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</si>
  <si>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</si>
  <si>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</si>
  <si>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</si>
  <si>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</si>
  <si>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</si>
  <si>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</si>
  <si>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</si>
  <si>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</si>
  <si>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</si>
  <si>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</si>
  <si>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</si>
  <si>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</si>
  <si>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</si>
  <si>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</si>
  <si>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</si>
  <si>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</si>
  <si>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</si>
  <si>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</si>
  <si>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</si>
  <si>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</si>
  <si>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</si>
  <si>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</si>
  <si>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</si>
  <si>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</si>
  <si>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</si>
  <si>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</si>
  <si>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</si>
  <si>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</si>
  <si>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</si>
  <si>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</si>
  <si>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</si>
  <si>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</si>
  <si>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</si>
  <si>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</si>
  <si>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</si>
  <si>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</si>
  <si>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</si>
  <si>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</si>
  <si>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</si>
  <si>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</si>
  <si>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</si>
  <si>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</si>
  <si>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</si>
  <si>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</si>
  <si>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</si>
  <si>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</si>
  <si>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</si>
  <si>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</si>
  <si>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</si>
  <si>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</si>
  <si>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</si>
  <si>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</si>
  <si>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</si>
  <si>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</si>
  <si>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</si>
  <si>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</si>
  <si>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</si>
  <si>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</si>
  <si>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</si>
  <si>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</si>
  <si>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</si>
  <si>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</si>
  <si>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</si>
  <si>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</si>
  <si>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</si>
  <si>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</si>
  <si>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</si>
  <si>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</si>
  <si>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</si>
  <si>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</si>
  <si>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</si>
  <si>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</si>
  <si>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</si>
  <si>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</si>
  <si>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</si>
  <si>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</si>
  <si>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</si>
  <si>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</si>
  <si>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</si>
  <si>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</si>
  <si>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</si>
  <si>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</si>
  <si>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</si>
  <si>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</si>
  <si>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</si>
  <si>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</si>
  <si>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</si>
  <si>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</si>
  <si>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</si>
  <si>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</si>
  <si>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</si>
  <si>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</si>
  <si>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</si>
  <si>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</si>
  <si>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</si>
  <si>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</si>
  <si>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</si>
  <si>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</si>
  <si>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</si>
  <si>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</si>
  <si>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</si>
  <si>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</si>
  <si>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</si>
  <si>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</si>
  <si>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</si>
  <si>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</si>
  <si>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</si>
  <si>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</si>
  <si>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</si>
  <si>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</si>
  <si>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</si>
  <si>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</si>
  <si>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</si>
  <si>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</si>
  <si>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</si>
  <si>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</si>
  <si>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</si>
  <si>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</si>
  <si>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</si>
  <si>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</si>
  <si>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</si>
  <si>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</si>
  <si>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</si>
  <si>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</si>
  <si>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</si>
  <si>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</si>
  <si>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</si>
  <si>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</si>
  <si>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</si>
  <si>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</si>
  <si>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</si>
  <si>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</si>
  <si>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</si>
  <si>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</si>
  <si>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</si>
  <si>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</si>
  <si>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</si>
  <si>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</si>
  <si>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</si>
  <si>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</si>
  <si>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</si>
  <si>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</si>
  <si>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</si>
  <si>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</si>
  <si>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</si>
  <si>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</si>
  <si>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</si>
  <si>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</si>
  <si>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</si>
  <si>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</si>
  <si>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</si>
  <si>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</si>
  <si>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</si>
  <si>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</si>
  <si>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</si>
  <si>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</si>
  <si>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</si>
  <si>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</si>
  <si>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</si>
  <si>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</si>
  <si>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</si>
  <si>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</si>
  <si>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</si>
  <si>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</si>
  <si>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</si>
  <si>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</si>
  <si>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</si>
  <si>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</si>
  <si>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</si>
  <si>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</si>
  <si>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</si>
  <si>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</si>
  <si>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</si>
  <si>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</si>
  <si>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</si>
  <si>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</si>
  <si>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</si>
  <si>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</si>
  <si>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</si>
  <si>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</si>
  <si>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</si>
  <si>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</si>
  <si>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</si>
  <si>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</si>
  <si>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</si>
  <si>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</si>
  <si>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</si>
  <si>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</si>
  <si>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</si>
  <si>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</si>
  <si>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</si>
  <si>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</si>
  <si>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</si>
  <si>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</si>
  <si>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</si>
  <si>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</si>
  <si>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</si>
  <si>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</si>
  <si>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</si>
  <si>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</si>
  <si>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</si>
  <si>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</si>
  <si>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</si>
  <si>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</si>
  <si>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</si>
  <si>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</si>
  <si>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</si>
  <si>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</si>
  <si>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</si>
  <si>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</si>
  <si>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</si>
  <si>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</si>
  <si>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</si>
  <si>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</si>
  <si>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</si>
  <si>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</si>
  <si>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</si>
  <si>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</si>
  <si>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</si>
  <si>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</si>
  <si>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</si>
  <si>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</si>
  <si>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</si>
  <si>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</si>
  <si>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</si>
  <si>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</si>
  <si>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</si>
  <si>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</si>
  <si>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</si>
  <si>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</si>
  <si>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</si>
  <si>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</si>
  <si>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</si>
  <si>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</si>
  <si>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</si>
  <si>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</si>
  <si>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</si>
  <si>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</si>
  <si>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</si>
  <si>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</si>
  <si>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</si>
  <si>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</si>
  <si>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</si>
  <si>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</si>
  <si>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</si>
  <si>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</si>
  <si>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</si>
  <si>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</si>
  <si>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</si>
  <si>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</si>
  <si>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</si>
  <si>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</si>
  <si>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</si>
  <si>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</si>
  <si>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</si>
  <si>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</si>
  <si>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</si>
  <si>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</si>
  <si>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</si>
  <si>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</si>
  <si>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</si>
  <si>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</si>
  <si>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</si>
  <si>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</si>
  <si>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</si>
  <si>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</si>
  <si>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</si>
  <si>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</si>
  <si>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</si>
  <si>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</si>
  <si>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</si>
  <si>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</si>
  <si>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</si>
  <si>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</si>
  <si>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</si>
  <si>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</si>
  <si>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</si>
  <si>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</si>
  <si>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</si>
  <si>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</si>
  <si>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</si>
  <si>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</si>
  <si>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</si>
  <si>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</si>
  <si>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</si>
  <si>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</si>
  <si>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</si>
  <si>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</si>
  <si>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</si>
  <si>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</si>
  <si>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</si>
  <si>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</si>
  <si>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</si>
  <si>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</si>
  <si>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</si>
  <si>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</si>
  <si>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</si>
  <si>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</si>
  <si>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</si>
  <si>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</si>
  <si>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</si>
  <si>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</si>
  <si>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</si>
  <si>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</si>
  <si>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</si>
  <si>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</si>
  <si>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</si>
  <si>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</si>
  <si>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</si>
  <si>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</si>
  <si>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</si>
  <si>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</si>
  <si>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</si>
  <si>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</si>
  <si>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</si>
  <si>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</si>
  <si>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</si>
  <si>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</si>
  <si>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</si>
  <si>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</si>
  <si>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</si>
  <si>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</si>
  <si>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</si>
  <si>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</si>
  <si>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</si>
  <si>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</si>
  <si>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</si>
  <si>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</si>
  <si>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</si>
  <si>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</si>
  <si>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</si>
  <si>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</si>
  <si>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</si>
  <si>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</si>
  <si>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</si>
  <si>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</si>
  <si>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</si>
  <si>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</si>
  <si>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</si>
  <si>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</si>
  <si>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</si>
  <si>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</si>
  <si>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</si>
  <si>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</si>
  <si>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</si>
  <si>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</si>
  <si>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</si>
  <si>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</si>
  <si>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</si>
  <si>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</si>
  <si>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</si>
  <si>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</si>
  <si>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</si>
  <si>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</si>
  <si>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</si>
  <si>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</si>
  <si>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</si>
  <si>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</si>
  <si>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</si>
  <si>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</si>
  <si>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</si>
  <si>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</si>
  <si>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</si>
  <si>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</si>
  <si>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</si>
  <si>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</si>
  <si>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</si>
  <si>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</si>
  <si>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</si>
  <si>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</si>
  <si>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</si>
  <si>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</si>
  <si>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</si>
  <si>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</si>
  <si>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</si>
  <si>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</si>
  <si>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</si>
  <si>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</si>
  <si>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</si>
  <si>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</si>
  <si>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</si>
  <si>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</si>
  <si>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</si>
  <si>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</si>
  <si>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</si>
  <si>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</si>
  <si>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</si>
  <si>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</si>
  <si>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</si>
  <si>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</si>
  <si>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</si>
  <si>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</si>
  <si>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</si>
  <si>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</si>
  <si>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</si>
  <si>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</si>
  <si>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</si>
  <si>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</si>
  <si>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</si>
  <si>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</si>
  <si>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</si>
  <si>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</si>
  <si>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</si>
  <si>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</si>
  <si>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</si>
  <si>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</si>
  <si>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</si>
  <si>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</si>
  <si>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</si>
  <si>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</si>
  <si>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</si>
  <si>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</si>
  <si>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</si>
  <si>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</si>
  <si>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</si>
  <si>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</si>
  <si>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</si>
  <si>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</si>
  <si>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</si>
  <si>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</si>
  <si>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</si>
  <si>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</si>
  <si>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</si>
  <si>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</si>
  <si>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</si>
  <si>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</si>
  <si>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</si>
  <si>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</si>
  <si>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</si>
  <si>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</si>
  <si>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</si>
  <si>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</si>
  <si>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</si>
  <si>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</si>
  <si>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</si>
  <si>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</si>
  <si>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</si>
  <si>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</si>
  <si>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</si>
  <si>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</si>
  <si>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</si>
  <si>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</si>
  <si>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</si>
  <si>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</si>
  <si>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</si>
  <si>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</si>
  <si>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</si>
  <si>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</si>
  <si>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</si>
  <si>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</si>
  <si>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</si>
  <si>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</si>
  <si>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</si>
  <si>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</si>
  <si>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</si>
  <si>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</si>
  <si>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</si>
  <si>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</si>
  <si>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</si>
  <si>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</si>
  <si>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</si>
  <si>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</si>
  <si>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</si>
  <si>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</si>
  <si>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</si>
  <si>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</si>
  <si>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</si>
  <si>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</si>
  <si>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</si>
  <si>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</si>
  <si>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</si>
  <si>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</si>
  <si>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</si>
  <si>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</si>
  <si>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</si>
  <si>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</si>
  <si>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</si>
  <si>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</si>
  <si>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</si>
  <si>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</si>
  <si>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</si>
  <si>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</si>
  <si>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</si>
  <si>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</si>
  <si>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</si>
  <si>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</si>
  <si>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</si>
  <si>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</si>
  <si>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</si>
  <si>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</si>
  <si>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</si>
  <si>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</si>
  <si>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</si>
  <si>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</si>
  <si>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</si>
  <si>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</si>
  <si>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</si>
  <si>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</si>
  <si>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</si>
  <si>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</si>
  <si>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</si>
  <si>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</si>
  <si>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</si>
  <si>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</si>
  <si>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</si>
  <si>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</si>
  <si>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</si>
  <si>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</si>
  <si>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</si>
  <si>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</si>
  <si>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</si>
  <si>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</si>
  <si>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</si>
  <si>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</si>
  <si>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</si>
  <si>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</si>
  <si>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</si>
  <si>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</si>
  <si>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</si>
  <si>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</si>
  <si>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</si>
  <si>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</si>
  <si>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</si>
  <si>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</si>
  <si>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</si>
  <si>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</si>
  <si>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</si>
  <si>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</si>
  <si>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</si>
  <si>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</si>
  <si>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</si>
  <si>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</si>
  <si>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</si>
  <si>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</si>
  <si>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</si>
  <si>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</si>
  <si>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</si>
  <si>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</si>
  <si>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</si>
  <si>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</si>
  <si>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</si>
  <si>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</si>
  <si>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</si>
  <si>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</si>
  <si>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</si>
  <si>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</si>
  <si>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</si>
  <si>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</si>
  <si>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</si>
  <si>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</si>
  <si>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</si>
  <si>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</si>
  <si>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</si>
  <si>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</si>
  <si>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</si>
  <si>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</si>
  <si>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</si>
  <si>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</si>
  <si>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</si>
  <si>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</si>
  <si>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</si>
  <si>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</si>
  <si>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</si>
  <si>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</si>
  <si>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</si>
  <si>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</si>
  <si>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</si>
  <si>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</si>
  <si>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</si>
  <si>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</si>
  <si>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</si>
  <si>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</si>
  <si>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</si>
  <si>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</si>
  <si>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</si>
  <si>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</si>
  <si>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</si>
  <si>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</si>
  <si>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</si>
  <si>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</si>
  <si>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</si>
  <si>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</si>
  <si>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</si>
  <si>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</si>
  <si>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</si>
  <si>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</si>
  <si>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</si>
  <si>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</si>
  <si>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</si>
  <si>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</si>
  <si>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</si>
  <si>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</si>
  <si>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</si>
  <si>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</si>
  <si>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</si>
  <si>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</si>
  <si>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</si>
  <si>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</si>
  <si>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</si>
  <si>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</si>
  <si>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</si>
  <si>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</si>
  <si>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</si>
  <si>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</si>
  <si>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</si>
  <si>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</si>
  <si>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</si>
  <si>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</si>
  <si>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</si>
  <si>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</si>
  <si>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</si>
  <si>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</si>
  <si>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</si>
  <si>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</si>
  <si>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</si>
  <si>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</si>
  <si>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</si>
  <si>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</si>
  <si>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</si>
  <si>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</si>
  <si>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</si>
  <si>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</si>
  <si>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</si>
  <si>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</si>
  <si>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</si>
  <si>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</si>
  <si>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</si>
  <si>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</si>
  <si>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</si>
  <si>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</si>
  <si>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</si>
  <si>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</si>
  <si>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</si>
  <si>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</si>
  <si>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</si>
  <si>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</si>
  <si>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</si>
  <si>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</si>
  <si>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</si>
  <si>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</si>
  <si>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</si>
  <si>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</si>
  <si>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</si>
  <si>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</si>
  <si>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</si>
  <si>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</si>
  <si>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</si>
  <si>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</si>
  <si>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</si>
  <si>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</si>
  <si>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</si>
  <si>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</si>
  <si>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</si>
  <si>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</si>
  <si>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</si>
  <si>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</si>
  <si>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</si>
  <si>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</si>
  <si>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</si>
  <si>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</si>
  <si>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</si>
  <si>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</si>
  <si>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</si>
  <si>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</si>
  <si>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</si>
  <si>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</si>
  <si>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</si>
  <si>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</si>
  <si>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</si>
  <si>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</si>
  <si>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</si>
  <si>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</si>
  <si>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</si>
  <si>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</si>
  <si>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</si>
  <si>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</si>
  <si>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</si>
  <si>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</si>
  <si>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</si>
  <si>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</si>
  <si>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</si>
  <si>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</si>
  <si>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</si>
  <si>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</si>
  <si>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</si>
  <si>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</si>
  <si>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</si>
  <si>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</si>
  <si>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</si>
  <si>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</si>
  <si>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</si>
  <si>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</si>
  <si>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</si>
  <si>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</si>
  <si>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</si>
  <si>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</si>
  <si>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</si>
  <si>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</si>
  <si>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</si>
  <si>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</si>
  <si>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</si>
  <si>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</si>
  <si>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</si>
  <si>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</si>
  <si>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</si>
  <si>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</si>
  <si>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</si>
  <si>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</si>
  <si>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</si>
  <si>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</si>
  <si>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</si>
  <si>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</si>
  <si>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</si>
  <si>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</si>
  <si>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</si>
  <si>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</si>
  <si>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</si>
  <si>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</si>
  <si>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</si>
  <si>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</si>
  <si>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</si>
  <si>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</si>
  <si>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</si>
  <si>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</si>
  <si>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</si>
  <si>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</si>
  <si>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</si>
  <si>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</si>
  <si>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</si>
  <si>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</si>
  <si>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</si>
  <si>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</si>
  <si>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</si>
  <si>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</si>
  <si>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</si>
  <si>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</si>
  <si>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</si>
  <si>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</si>
  <si>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</si>
  <si>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</si>
  <si>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</si>
  <si>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</si>
  <si>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</si>
  <si>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</si>
  <si>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</si>
  <si>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</si>
  <si>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</si>
  <si>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</si>
  <si>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</si>
  <si>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</si>
  <si>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</si>
  <si>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</si>
  <si>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</si>
  <si>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</si>
  <si>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</si>
  <si>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</si>
  <si>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</si>
  <si>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</si>
  <si>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</si>
  <si>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</si>
  <si>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</si>
  <si>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</si>
  <si>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</si>
  <si>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</si>
  <si>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</si>
  <si>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</si>
  <si>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</si>
  <si>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</si>
  <si>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</si>
  <si>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</si>
  <si>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</si>
  <si>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</si>
  <si>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</si>
  <si>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</si>
  <si>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</si>
  <si>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</si>
  <si>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</si>
  <si>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</si>
  <si>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</si>
  <si>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</si>
  <si>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</si>
  <si>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</si>
  <si>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</si>
  <si>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</si>
  <si>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</si>
  <si>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</si>
  <si>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</si>
  <si>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</si>
  <si>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</si>
  <si>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</si>
  <si>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</si>
  <si>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</si>
  <si>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</si>
  <si>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</si>
  <si>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</si>
  <si>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</si>
  <si>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</si>
  <si>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</si>
  <si>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</si>
  <si>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</si>
  <si>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</si>
  <si>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</si>
  <si>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</si>
  <si>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</si>
  <si>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</si>
  <si>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</si>
  <si>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</si>
  <si>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</si>
  <si>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</si>
  <si>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</si>
  <si>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</si>
  <si>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</si>
  <si>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</si>
  <si>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</si>
  <si>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</si>
  <si>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</si>
  <si>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</si>
  <si>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</si>
  <si>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</si>
  <si>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</si>
  <si>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</si>
  <si>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</si>
  <si>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</si>
  <si>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</si>
  <si>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</si>
  <si>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</si>
  <si>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</si>
  <si>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</si>
  <si>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</si>
  <si>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</si>
  <si>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</si>
  <si>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</si>
  <si>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</si>
  <si>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</si>
  <si>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</si>
  <si>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</si>
  <si>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</si>
  <si>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</si>
  <si>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</si>
  <si>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</si>
  <si>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</si>
  <si>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</si>
  <si>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</si>
  <si>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</si>
  <si>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</si>
  <si>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</si>
  <si>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</si>
  <si>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</si>
  <si>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</si>
  <si>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</si>
  <si>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</si>
  <si>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</si>
  <si>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</si>
  <si>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</si>
  <si>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</si>
  <si>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</si>
  <si>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</si>
  <si>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</si>
  <si>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</si>
  <si>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</si>
  <si>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</si>
  <si>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</si>
  <si>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</si>
  <si>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</si>
  <si>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</si>
  <si>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</si>
  <si>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</si>
  <si>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</si>
  <si>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</si>
  <si>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</si>
  <si>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</si>
  <si>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</si>
  <si>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</si>
  <si>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</si>
  <si>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</si>
  <si>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</si>
  <si>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</si>
  <si>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</si>
  <si>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</si>
  <si>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</si>
  <si>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</si>
  <si>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</si>
  <si>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</si>
  <si>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</si>
  <si>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</si>
  <si>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</si>
  <si>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</si>
  <si>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</si>
  <si>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</si>
  <si>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</si>
  <si>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</si>
  <si>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</si>
  <si>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</si>
  <si>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</si>
  <si>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</si>
  <si>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</si>
  <si>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</si>
  <si>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</si>
  <si>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</si>
  <si>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</si>
  <si>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</si>
  <si>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</si>
  <si>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</si>
  <si>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</si>
  <si>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</si>
  <si>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</si>
  <si>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</si>
  <si>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</si>
  <si>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</si>
  <si>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</si>
  <si>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</si>
  <si>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</si>
  <si>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</si>
  <si>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</si>
  <si>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</si>
  <si>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</si>
  <si>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</si>
  <si>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</si>
  <si>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</si>
  <si>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</si>
  <si>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</si>
  <si>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</si>
  <si>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</si>
  <si>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</si>
  <si>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</si>
  <si>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</si>
  <si>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</si>
  <si>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</si>
  <si>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</si>
  <si>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</si>
  <si>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</si>
  <si>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</si>
  <si>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</si>
  <si>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</si>
  <si>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</si>
  <si>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</si>
  <si>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</si>
  <si>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</si>
  <si>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</si>
  <si>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</si>
  <si>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</si>
  <si>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</si>
  <si>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</si>
  <si>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</si>
  <si>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</si>
  <si>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</si>
  <si>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</si>
  <si>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</si>
  <si>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</si>
  <si>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</si>
  <si>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</si>
  <si>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</si>
  <si>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</si>
  <si>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</si>
  <si>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</si>
  <si>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</si>
  <si>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</si>
  <si>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</si>
  <si>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</si>
  <si>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</si>
  <si>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</si>
  <si>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</si>
  <si>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</si>
  <si>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</si>
  <si>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</si>
  <si>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</si>
  <si>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</si>
  <si>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</si>
  <si>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</si>
  <si>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</si>
  <si>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</si>
  <si>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</si>
  <si>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</si>
  <si>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</si>
  <si>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</si>
  <si>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</si>
  <si>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</si>
  <si>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</si>
  <si>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</si>
  <si>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</si>
  <si>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</si>
  <si>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</si>
  <si>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</si>
  <si>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</si>
  <si>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</si>
  <si>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</si>
  <si>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</si>
  <si>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</si>
  <si>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</si>
  <si>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</si>
  <si>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</si>
  <si>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</si>
  <si>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</si>
  <si>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</si>
  <si>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</si>
  <si>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</si>
  <si>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</si>
  <si>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</si>
  <si>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</si>
  <si>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</si>
  <si>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</si>
  <si>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</si>
  <si>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</si>
  <si>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</si>
  <si>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</si>
  <si>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</si>
  <si>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</si>
  <si>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</si>
  <si>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</si>
  <si>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</si>
  <si>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</si>
  <si>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</si>
  <si>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</si>
  <si>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</si>
  <si>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</si>
  <si>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</si>
  <si>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</si>
  <si>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</si>
  <si>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</si>
  <si>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</si>
  <si>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</si>
  <si>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</si>
  <si>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</si>
  <si>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</si>
  <si>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</si>
  <si>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</si>
  <si>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</si>
  <si>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</si>
  <si>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</si>
  <si>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</si>
  <si>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</si>
  <si>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</si>
  <si>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</si>
  <si>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</si>
  <si>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</si>
  <si>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</si>
  <si>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</si>
  <si>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</si>
  <si>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</si>
  <si>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</si>
  <si>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</si>
  <si>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</si>
  <si>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</si>
  <si>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</si>
  <si>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</si>
  <si>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</si>
  <si>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</si>
  <si>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</si>
  <si>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</si>
  <si>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</si>
  <si>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</si>
  <si>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</si>
  <si>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</si>
  <si>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</si>
  <si>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</si>
  <si>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</si>
  <si>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</si>
  <si>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</si>
  <si>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</si>
  <si>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</si>
  <si>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</si>
  <si>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</si>
  <si>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</si>
  <si>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</si>
  <si>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</si>
  <si>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</si>
  <si>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</si>
  <si>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</si>
  <si>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</si>
  <si>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</si>
  <si>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</si>
  <si>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</si>
  <si>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</si>
  <si>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</si>
  <si>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</si>
  <si>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</si>
  <si>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</si>
  <si>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</si>
  <si>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</si>
  <si>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</si>
  <si>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</si>
  <si>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</si>
  <si>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</si>
  <si>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</si>
  <si>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</si>
  <si>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</si>
  <si>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</si>
  <si>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</si>
  <si>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</si>
  <si>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</si>
  <si>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</si>
  <si>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</si>
  <si>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</si>
  <si>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</si>
  <si>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</si>
  <si>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</si>
  <si>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</si>
  <si>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</si>
  <si>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</si>
  <si>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</si>
  <si>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</si>
  <si>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</si>
  <si>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</si>
  <si>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</si>
  <si>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</si>
  <si>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</si>
  <si>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</si>
  <si>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</si>
  <si>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</si>
  <si>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</si>
  <si>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</si>
  <si>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</si>
  <si>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</si>
  <si>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</si>
  <si>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</si>
  <si>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</si>
  <si>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</si>
  <si>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</si>
  <si>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</si>
  <si>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</si>
  <si>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</si>
  <si>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</si>
  <si>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</si>
  <si>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</si>
  <si>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</si>
  <si>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</si>
  <si>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</si>
  <si>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</si>
  <si>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</si>
  <si>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</si>
  <si>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</si>
  <si>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</si>
  <si>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</si>
  <si>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</si>
  <si>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</si>
  <si>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</si>
  <si>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</si>
  <si>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</si>
  <si>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</si>
  <si>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</si>
  <si>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</si>
  <si>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</si>
  <si>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</si>
  <si>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</si>
  <si>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</si>
  <si>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</si>
  <si>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</si>
  <si>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</si>
  <si>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</si>
  <si>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</si>
  <si>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</si>
  <si>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</si>
  <si>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</si>
  <si>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</si>
  <si>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</si>
  <si>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</si>
  <si>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</si>
  <si>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</si>
  <si>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</si>
  <si>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</si>
  <si>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</si>
  <si>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</si>
  <si>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</si>
  <si>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</si>
  <si>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</si>
  <si>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</si>
  <si>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</si>
  <si>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</si>
  <si>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</si>
  <si>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</si>
  <si>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</si>
  <si>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</si>
  <si>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</si>
  <si>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</si>
  <si>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</si>
  <si>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</si>
  <si>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</si>
  <si>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</si>
  <si>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</si>
  <si>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</si>
  <si>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</si>
  <si>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</si>
  <si>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</si>
  <si>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</si>
  <si>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</si>
  <si>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</si>
  <si>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</si>
  <si>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</si>
  <si>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</si>
  <si>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</si>
  <si>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</si>
  <si>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</si>
  <si>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</si>
  <si>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</si>
  <si>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</si>
  <si>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</si>
  <si>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</si>
  <si>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</si>
  <si>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</si>
  <si>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</si>
  <si>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</si>
  <si>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</si>
  <si>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</si>
  <si>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</si>
  <si>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</si>
  <si>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</si>
  <si>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</si>
  <si>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</si>
  <si>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</si>
  <si>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</si>
  <si>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</si>
  <si>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</si>
  <si>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</si>
  <si>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</si>
  <si>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</si>
  <si>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</si>
  <si>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</si>
  <si>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</si>
  <si>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</si>
  <si>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</si>
  <si>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</si>
  <si>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</si>
  <si>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</si>
  <si>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</si>
  <si>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</si>
  <si>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</si>
  <si>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</si>
  <si>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</si>
  <si>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</si>
  <si>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</si>
  <si>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</si>
  <si>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</si>
  <si>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</si>
  <si>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</si>
  <si>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</si>
  <si>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</si>
  <si>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</si>
  <si>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</si>
  <si>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</si>
  <si>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</si>
  <si>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</si>
  <si>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</si>
  <si>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</si>
  <si>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</si>
  <si>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</si>
  <si>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</si>
  <si>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</si>
  <si>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</si>
  <si>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</si>
  <si>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</si>
  <si>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</si>
  <si>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</si>
  <si>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</si>
  <si>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</si>
  <si>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</si>
  <si>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</si>
  <si>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</si>
  <si>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</si>
  <si>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</si>
  <si>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</si>
  <si>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</si>
  <si>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</si>
  <si>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</si>
  <si>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</si>
  <si>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</si>
  <si>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</si>
  <si>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</si>
  <si>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</si>
  <si>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</si>
  <si>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</si>
  <si>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</si>
  <si>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</si>
  <si>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</si>
  <si>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</si>
  <si>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</si>
  <si>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</si>
  <si>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</si>
  <si>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</si>
  <si>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</si>
  <si>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</si>
  <si>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</si>
  <si>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</si>
  <si>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</si>
  <si>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</si>
  <si>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</si>
  <si>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</si>
  <si>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</si>
  <si>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</si>
  <si>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</si>
  <si>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</si>
  <si>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</si>
  <si>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</si>
  <si>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</si>
  <si>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</si>
  <si>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</si>
  <si>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</si>
  <si>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</si>
  <si>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</si>
  <si>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</si>
  <si>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</si>
  <si>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</si>
  <si>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</si>
  <si>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</si>
  <si>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</si>
  <si>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</si>
  <si>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</si>
  <si>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</si>
  <si>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</si>
  <si>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</si>
  <si>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</si>
  <si>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</si>
  <si>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</si>
  <si>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</si>
  <si>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</si>
  <si>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</si>
  <si>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</si>
  <si>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</si>
  <si>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</si>
  <si>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</si>
  <si>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</si>
  <si>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</si>
  <si>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</si>
  <si>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</si>
  <si>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</si>
  <si>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</si>
  <si>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</si>
  <si>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</si>
  <si>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</si>
  <si>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</si>
  <si>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</si>
  <si>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</si>
  <si>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</si>
  <si>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</si>
  <si>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</si>
  <si>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</si>
  <si>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</si>
  <si>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</si>
  <si>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</si>
  <si>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</si>
  <si>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</si>
  <si>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</si>
  <si>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</si>
  <si>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</si>
  <si>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</si>
  <si>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</si>
  <si>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</si>
  <si>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</si>
  <si>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</si>
  <si>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</si>
  <si>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</si>
  <si>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</si>
  <si>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</si>
  <si>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</si>
  <si>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</si>
  <si>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</si>
  <si>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</si>
  <si>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</si>
  <si>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</si>
  <si>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</si>
  <si>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</si>
  <si>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</si>
  <si>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</si>
  <si>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</si>
  <si>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</si>
  <si>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</si>
  <si>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</si>
  <si>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</si>
  <si>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</si>
  <si>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</si>
  <si>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</si>
  <si>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</si>
  <si>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</si>
  <si>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</si>
  <si>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</si>
  <si>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</si>
  <si>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</si>
  <si>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</si>
  <si>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</si>
  <si>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</si>
  <si>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</si>
  <si>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</si>
  <si>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</si>
  <si>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</si>
  <si>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</si>
  <si>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</si>
  <si>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</si>
  <si>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</si>
  <si>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</si>
  <si>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</si>
  <si>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</si>
  <si>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</si>
  <si>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</si>
  <si>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</si>
  <si>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</si>
  <si>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</si>
  <si>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</si>
  <si>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</si>
  <si>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</si>
  <si>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</si>
  <si>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</si>
  <si>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</si>
  <si>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</si>
  <si>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</si>
  <si>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</si>
  <si>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</si>
  <si>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</si>
  <si>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</si>
  <si>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</si>
  <si>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</si>
  <si>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</si>
  <si>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</si>
  <si>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</si>
  <si>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</si>
  <si>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</si>
  <si>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</si>
  <si>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</si>
  <si>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</si>
  <si>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</si>
  <si>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</si>
  <si>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</si>
  <si>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</si>
  <si>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</si>
  <si>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</si>
  <si>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</si>
  <si>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</si>
  <si>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</si>
  <si>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</si>
  <si>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</si>
  <si>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</si>
  <si>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</si>
  <si>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</si>
  <si>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</si>
  <si>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</si>
  <si>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</si>
  <si>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</si>
  <si>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</si>
  <si>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</si>
  <si>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</si>
  <si>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</si>
  <si>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</si>
  <si>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</si>
  <si>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</si>
  <si>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</si>
  <si>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</si>
  <si>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</si>
  <si>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</si>
  <si>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</si>
  <si>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</si>
  <si>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</si>
  <si>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</si>
  <si>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</si>
  <si>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</si>
  <si>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</si>
  <si>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</si>
  <si>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</si>
  <si>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</si>
  <si>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</si>
  <si>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</si>
  <si>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</si>
  <si>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</si>
  <si>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</si>
  <si>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</si>
  <si>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</si>
  <si>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</si>
  <si>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</si>
  <si>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</si>
  <si>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</si>
  <si>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</si>
  <si>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</si>
  <si>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</si>
  <si>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</si>
  <si>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</si>
  <si>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</si>
  <si>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</si>
  <si>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</si>
  <si>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</si>
  <si>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</si>
  <si>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</si>
  <si>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</si>
  <si>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</si>
  <si>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</si>
  <si>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</si>
  <si>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</si>
  <si>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</si>
  <si>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</si>
  <si>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</si>
  <si>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</si>
  <si>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</si>
  <si>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</si>
  <si>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</si>
  <si>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</si>
  <si>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</si>
  <si>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</si>
  <si>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</si>
  <si>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</si>
  <si>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</si>
  <si>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</si>
  <si>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</si>
  <si>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</si>
  <si>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</si>
  <si>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</si>
  <si>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</si>
  <si>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</si>
  <si>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</si>
  <si>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</si>
  <si>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</si>
  <si>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</si>
  <si>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</si>
  <si>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</si>
  <si>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</si>
  <si>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</si>
  <si>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</si>
  <si>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</si>
  <si>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</si>
  <si>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</si>
  <si>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</si>
  <si>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</si>
  <si>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</si>
  <si>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</si>
  <si>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</si>
  <si>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</si>
  <si>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</si>
  <si>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</si>
  <si>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</si>
  <si>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</si>
  <si>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</si>
  <si>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</si>
  <si>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</si>
  <si>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</si>
  <si>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</si>
  <si>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</si>
  <si>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</si>
  <si>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</si>
  <si>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</si>
  <si>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</si>
  <si>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</si>
  <si>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</si>
  <si>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</si>
  <si>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</si>
  <si>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</si>
  <si>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</si>
  <si>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</si>
  <si>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</si>
  <si>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</si>
  <si>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</si>
  <si>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</si>
  <si>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</si>
  <si>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</si>
  <si>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</si>
  <si>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</si>
  <si>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</si>
  <si>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</si>
  <si>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</si>
  <si>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</si>
  <si>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</si>
  <si>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</si>
  <si>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</si>
  <si>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</si>
  <si>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</si>
  <si>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</si>
  <si>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</si>
  <si>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</si>
  <si>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</si>
  <si>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</si>
  <si>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</si>
  <si>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</si>
  <si>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</si>
  <si>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</si>
  <si>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</si>
  <si>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</si>
  <si>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</si>
  <si>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</si>
  <si>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</si>
  <si>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</si>
  <si>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</si>
  <si>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</si>
  <si>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</si>
  <si>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</si>
  <si>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</si>
  <si>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</si>
  <si>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</si>
  <si>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</si>
  <si>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</si>
  <si>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</si>
  <si>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</si>
  <si>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</si>
  <si>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</si>
  <si>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</si>
  <si>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</si>
  <si>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</si>
  <si>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</si>
  <si>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</si>
  <si>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</si>
  <si>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</si>
  <si>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</si>
  <si>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</si>
  <si>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</si>
  <si>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</si>
  <si>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</si>
  <si>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</si>
  <si>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</si>
  <si>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</si>
  <si>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</si>
  <si>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</si>
  <si>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</si>
  <si>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</si>
  <si>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</si>
  <si>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</si>
  <si>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</si>
  <si>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</si>
  <si>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</si>
  <si>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</si>
  <si>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</si>
  <si>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</si>
  <si>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</si>
  <si>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</si>
  <si>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</si>
  <si>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</si>
  <si>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</si>
  <si>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</si>
  <si>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</si>
  <si>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</si>
  <si>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</si>
  <si>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</si>
  <si>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</si>
  <si>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</si>
  <si>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</si>
  <si>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</si>
  <si>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</si>
  <si>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</si>
  <si>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</si>
  <si>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</si>
  <si>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</si>
  <si>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</si>
  <si>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</si>
  <si>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</si>
  <si>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</si>
  <si>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</si>
  <si>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</si>
  <si>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</si>
  <si>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</si>
  <si>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</si>
  <si>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</si>
  <si>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</si>
  <si>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</si>
  <si>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</si>
  <si>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</si>
  <si>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</si>
  <si>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</si>
  <si>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</si>
  <si>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</si>
  <si>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</si>
  <si>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</si>
  <si>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</si>
  <si>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</si>
  <si>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</si>
  <si>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</si>
  <si>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</si>
  <si>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</si>
  <si>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</si>
  <si>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</si>
  <si>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</si>
  <si>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</si>
  <si>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</si>
  <si>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</si>
  <si>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</si>
  <si>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</si>
  <si>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</si>
  <si>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</si>
  <si>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</si>
  <si>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</si>
  <si>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</si>
  <si>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</si>
  <si>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</si>
  <si>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</si>
  <si>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</si>
  <si>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</si>
  <si>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</si>
  <si>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</si>
  <si>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</si>
  <si>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</si>
  <si>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</si>
  <si>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</si>
  <si>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</si>
  <si>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</si>
  <si>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</si>
  <si>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</si>
  <si>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</si>
  <si>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</si>
  <si>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</si>
  <si>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</si>
  <si>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</si>
  <si>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</si>
  <si>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</si>
  <si>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</si>
  <si>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</si>
  <si>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</si>
  <si>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</si>
  <si>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</si>
  <si>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</si>
  <si>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</si>
  <si>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</si>
  <si>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</si>
  <si>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</si>
  <si>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</si>
  <si>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</si>
  <si>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</si>
  <si>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</si>
  <si>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</si>
  <si>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</si>
  <si>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</si>
  <si>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</si>
  <si>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</si>
  <si>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</si>
  <si>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</si>
  <si>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</si>
  <si>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</si>
  <si>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</si>
  <si>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</si>
  <si>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</si>
  <si>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</si>
  <si>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</si>
  <si>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</si>
  <si>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</si>
  <si>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</si>
  <si>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</si>
  <si>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</si>
  <si>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</si>
  <si>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</si>
  <si>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</si>
  <si>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</si>
  <si>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</si>
  <si>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</si>
  <si>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</si>
  <si>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</si>
  <si>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</si>
  <si>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</si>
  <si>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</si>
  <si>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</si>
  <si>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</si>
  <si>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</si>
  <si>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</si>
  <si>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</si>
  <si>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</si>
  <si>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</si>
  <si>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</si>
  <si>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</si>
  <si>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</si>
  <si>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</si>
  <si>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</si>
  <si>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</si>
  <si>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</si>
  <si>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</si>
  <si>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</si>
  <si>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</si>
  <si>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</si>
  <si>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</si>
  <si>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</si>
  <si>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</si>
  <si>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</si>
  <si>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</si>
  <si>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</si>
  <si>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</si>
  <si>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</si>
  <si>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</si>
  <si>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</si>
  <si>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</si>
  <si>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</si>
  <si>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</si>
  <si>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</si>
  <si>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</si>
  <si>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</si>
  <si>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</si>
  <si>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</si>
  <si>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</si>
  <si>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</si>
  <si>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</si>
  <si>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</si>
  <si>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</si>
  <si>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</si>
  <si>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</si>
  <si>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</si>
  <si>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</si>
  <si>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</si>
  <si>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</si>
  <si>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</si>
  <si>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</si>
  <si>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</si>
  <si>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</si>
  <si>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</si>
  <si>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</si>
  <si>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</si>
  <si>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</si>
  <si>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</si>
  <si>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</si>
  <si>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</si>
  <si>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</si>
  <si>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</si>
  <si>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</si>
  <si>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</si>
  <si>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</si>
  <si>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</si>
  <si>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</si>
  <si>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</si>
  <si>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</si>
  <si>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</si>
  <si>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</si>
  <si>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</si>
  <si>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</si>
  <si>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</si>
  <si>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</si>
  <si>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</si>
  <si>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</si>
  <si>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</si>
  <si>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</si>
  <si>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</si>
  <si>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</si>
  <si>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</si>
  <si>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</si>
  <si>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</si>
  <si>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</si>
  <si>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</si>
  <si>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</si>
  <si>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</si>
  <si>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</si>
  <si>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</si>
  <si>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</si>
  <si>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</si>
  <si>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</si>
  <si>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</si>
  <si>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</si>
  <si>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</si>
  <si>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</si>
  <si>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</si>
  <si>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</si>
  <si>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</si>
  <si>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</si>
  <si>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</si>
  <si>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</si>
  <si>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</si>
  <si>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</si>
  <si>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</si>
  <si>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</si>
  <si>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</si>
  <si>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</si>
  <si>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</si>
  <si>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</si>
  <si>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</si>
  <si>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</si>
  <si>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</si>
  <si>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</si>
  <si>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</si>
  <si>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</si>
  <si>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</si>
  <si>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</si>
  <si>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</si>
  <si>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</si>
  <si>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</si>
  <si>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</si>
  <si>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</si>
  <si>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</si>
  <si>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</si>
  <si>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</si>
  <si>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</si>
  <si>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</si>
  <si>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</si>
  <si>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</si>
  <si>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</si>
  <si>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</si>
  <si>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</si>
  <si>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</si>
  <si>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</si>
  <si>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</si>
  <si>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</si>
  <si>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</si>
  <si>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</si>
  <si>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</si>
  <si>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</si>
  <si>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</si>
  <si>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</si>
  <si>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</si>
  <si>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</si>
  <si>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</si>
  <si>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</si>
  <si>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</si>
  <si>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</si>
  <si>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</si>
  <si>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</si>
  <si>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</si>
  <si>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</si>
  <si>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</si>
  <si>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</si>
  <si>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</si>
  <si>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</si>
  <si>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</si>
  <si>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</si>
  <si>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</si>
  <si>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</si>
  <si>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</si>
  <si>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</si>
  <si>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</si>
  <si>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</si>
  <si>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</si>
  <si>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</si>
  <si>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</si>
  <si>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</si>
  <si>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</si>
  <si>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</si>
  <si>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</si>
  <si>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</si>
  <si>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</si>
  <si>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</si>
  <si>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</si>
  <si>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</si>
  <si>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</si>
  <si>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</si>
  <si>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</si>
  <si>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</si>
  <si>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</si>
  <si>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</si>
  <si>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</si>
  <si>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</si>
  <si>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</si>
  <si>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</si>
  <si>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</si>
  <si>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</si>
  <si>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</si>
  <si>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</si>
  <si>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</si>
  <si>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</si>
  <si>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</si>
  <si>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</si>
  <si>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</si>
  <si>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</si>
  <si>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</si>
  <si>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</si>
  <si>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</si>
  <si>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</si>
  <si>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</si>
  <si>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</si>
  <si>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</si>
  <si>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</si>
  <si>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</si>
  <si>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</si>
  <si>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</si>
  <si>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</si>
  <si>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</si>
  <si>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</si>
  <si>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</si>
  <si>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</si>
  <si>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</si>
  <si>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</si>
  <si>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</si>
  <si>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</si>
  <si>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</si>
  <si>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</si>
  <si>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</si>
  <si>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</si>
  <si>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</si>
  <si>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</si>
  <si>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</si>
  <si>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</si>
  <si>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</si>
  <si>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</si>
  <si>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</si>
  <si>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</si>
  <si>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</si>
  <si>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</si>
  <si>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</si>
  <si>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</si>
  <si>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</si>
  <si>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</si>
  <si>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</si>
  <si>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</si>
  <si>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</si>
  <si>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</si>
  <si>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</si>
  <si>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</si>
  <si>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</si>
  <si>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</si>
  <si>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</si>
  <si>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</si>
  <si>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</si>
  <si>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</si>
  <si>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</si>
  <si>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</si>
  <si>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</si>
  <si>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</si>
  <si>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</si>
  <si>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</si>
  <si>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</si>
  <si>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</si>
  <si>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</si>
  <si>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</si>
  <si>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</si>
  <si>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</si>
  <si>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</si>
  <si>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</si>
  <si>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</si>
  <si>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</si>
  <si>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</si>
  <si>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</si>
  <si>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</si>
  <si>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</si>
  <si>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</si>
  <si>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</si>
  <si>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</si>
  <si>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</si>
  <si>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</si>
  <si>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</si>
  <si>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</si>
  <si>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</si>
  <si>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</si>
  <si>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</si>
  <si>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</si>
  <si>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</si>
  <si>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</si>
  <si>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</si>
  <si>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</si>
  <si>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</si>
  <si>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</si>
  <si>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</si>
  <si>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</si>
  <si>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</si>
  <si>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</si>
  <si>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</si>
  <si>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</si>
  <si>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</si>
  <si>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</si>
  <si>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</si>
  <si>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</si>
  <si>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</si>
  <si>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</si>
  <si>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</si>
  <si>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</si>
  <si>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</si>
  <si>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</si>
  <si>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</si>
  <si>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</si>
  <si>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</si>
  <si>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</si>
  <si>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</si>
  <si>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</si>
  <si>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</si>
  <si>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</si>
  <si>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</si>
  <si>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</si>
  <si>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</si>
  <si>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</si>
  <si>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</si>
  <si>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</si>
  <si>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</si>
  <si>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</si>
  <si>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</si>
  <si>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</si>
  <si>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</si>
  <si>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</si>
  <si>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</si>
  <si>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</si>
  <si>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</si>
  <si>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</si>
  <si>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</si>
  <si>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</si>
  <si>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</si>
  <si>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</si>
  <si>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</si>
  <si>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</si>
  <si>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</si>
  <si>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</si>
  <si>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</si>
  <si>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</si>
  <si>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</si>
  <si>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</si>
  <si>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</si>
  <si>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</si>
  <si>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</si>
  <si>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</si>
  <si>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</si>
  <si>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</si>
  <si>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</si>
  <si>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</si>
  <si>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</si>
  <si>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</si>
  <si>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</si>
  <si>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</si>
  <si>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</si>
  <si>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</si>
  <si>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</si>
  <si>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</si>
  <si>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</si>
  <si>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</si>
  <si>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</si>
  <si>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</si>
  <si>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</si>
  <si>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</si>
  <si>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</si>
  <si>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</si>
  <si>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</si>
  <si>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</si>
  <si>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</si>
  <si>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</si>
  <si>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</si>
  <si>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</si>
  <si>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</si>
  <si>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</si>
  <si>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</si>
  <si>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</si>
  <si>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</si>
  <si>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</si>
  <si>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</si>
  <si>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</si>
  <si>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</si>
  <si>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</si>
  <si>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</si>
  <si>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</si>
  <si>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</si>
  <si>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</si>
  <si>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</si>
  <si>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</si>
  <si>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</si>
  <si>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</si>
  <si>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</si>
  <si>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</si>
  <si>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</si>
  <si>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</si>
  <si>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</si>
  <si>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</si>
  <si>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</si>
  <si>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</si>
  <si>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</si>
  <si>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</si>
  <si>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</si>
  <si>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</si>
  <si>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</si>
  <si>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</si>
  <si>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</si>
  <si>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</si>
  <si>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</si>
  <si>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</si>
  <si>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</si>
  <si>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</si>
  <si>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</si>
  <si>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</si>
  <si>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</si>
  <si>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</si>
  <si>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</si>
  <si>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</si>
  <si>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</si>
  <si>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</si>
  <si>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</si>
  <si>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</si>
  <si>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</si>
  <si>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</si>
  <si>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</si>
  <si>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</si>
  <si>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</si>
  <si>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</si>
  <si>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</si>
  <si>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</si>
  <si>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</si>
  <si>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</si>
  <si>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</si>
  <si>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</si>
  <si>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</si>
  <si>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</si>
  <si>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</si>
  <si>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</si>
  <si>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</si>
  <si>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</si>
  <si>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</si>
  <si>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</si>
  <si>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</si>
  <si>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</si>
  <si>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</si>
  <si>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</si>
  <si>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</si>
  <si>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</si>
  <si>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</si>
  <si>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</si>
  <si>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</si>
  <si>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</si>
  <si>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</si>
  <si>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</si>
  <si>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</si>
  <si>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</si>
  <si>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</si>
  <si>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</si>
  <si>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</si>
  <si>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</si>
  <si>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</si>
  <si>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</si>
  <si>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</si>
  <si>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</si>
  <si>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</si>
  <si>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</si>
  <si>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</si>
  <si>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</si>
  <si>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</si>
  <si>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</si>
  <si>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</si>
  <si>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</si>
  <si>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</si>
  <si>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</si>
  <si>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</si>
  <si>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</si>
  <si>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</si>
  <si>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</si>
  <si>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</si>
  <si>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</si>
  <si>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</si>
  <si>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</si>
  <si>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</si>
  <si>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</si>
  <si>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</si>
  <si>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</si>
  <si>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</si>
  <si>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</si>
  <si>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</si>
  <si>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</si>
  <si>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</si>
  <si>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</si>
  <si>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</si>
  <si>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</si>
  <si>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</si>
  <si>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</si>
  <si>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</si>
  <si>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</si>
  <si>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</si>
  <si>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</si>
  <si>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</si>
  <si>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</si>
  <si>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</si>
  <si>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</si>
  <si>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</si>
  <si>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</si>
  <si>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</si>
  <si>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</si>
  <si>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</si>
  <si>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</si>
  <si>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</si>
  <si>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</si>
  <si>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</si>
  <si>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</si>
  <si>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</si>
  <si>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</si>
  <si>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</si>
  <si>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</si>
  <si>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</si>
  <si>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</si>
  <si>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</si>
  <si>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CANAL DEDICADO A INTERNET (SERVICIO DE CONECTIVIDAD A INTERNET Y ENLACE DEDICADO DE DATOS) (Para tramitar vigencias futuras del 2023)</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</si>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</sst>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1"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
      <b/>
      <sz val="9"/>
      <color indexed="81"/>
      <name val="Tahoma"/>
      <charset val="1"/>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6">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8" fillId="21" borderId="1" xfId="0" applyFont="1" applyFill="1" applyBorder="1" applyAlignment="1" applyProtection="1">
      <alignment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18"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8"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8"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53">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W518"/>
  <sheetViews>
    <sheetView showGridLines="0" tabSelected="1" zoomScale="90" zoomScaleNormal="90" workbookViewId="0">
      <pane ySplit="1350" topLeftCell="A6"/>
      <selection activeCell="B2" sqref="B2"/>
      <selection pane="bottomLeft" activeCell="X80" sqref="X80"/>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88" customWidth="1"/>
    <col min="14" max="14" width="15.7109375" style="767" customWidth="1"/>
    <col min="15" max="15" width="18.140625" style="768" customWidth="1"/>
    <col min="16" max="16" width="18.140625" style="769" customWidth="1"/>
    <col min="17" max="17" width="20.5703125" style="737" customWidth="1"/>
    <col min="18" max="18" width="22.28515625" style="9" customWidth="1"/>
    <col min="19" max="19" width="25" style="5" customWidth="1"/>
    <col min="20" max="23" width="26.7109375" style="10" customWidth="1"/>
    <col min="24" max="16384" width="11.5703125" style="348"/>
  </cols>
  <sheetData>
    <row r="1" spans="2:23" x14ac:dyDescent="0.2">
      <c r="B1" s="5"/>
      <c r="C1" s="5"/>
      <c r="D1" s="5"/>
      <c r="E1" s="5"/>
      <c r="F1" s="5"/>
      <c r="G1" s="5"/>
      <c r="H1" s="5"/>
      <c r="I1" s="5"/>
      <c r="J1" s="5"/>
      <c r="K1" s="5"/>
      <c r="L1" s="5"/>
      <c r="M1" s="766"/>
    </row>
    <row r="2" spans="2:23" ht="15.75" x14ac:dyDescent="0.25">
      <c r="B2" s="11" t="s">
        <v>106208</v>
      </c>
      <c r="C2" s="5"/>
      <c r="D2" s="5"/>
      <c r="E2" s="5"/>
      <c r="F2" s="5"/>
      <c r="G2" s="5"/>
      <c r="H2" s="5"/>
      <c r="I2" s="5"/>
      <c r="J2" s="5"/>
      <c r="K2" s="5"/>
      <c r="L2" s="5"/>
      <c r="M2" s="766"/>
    </row>
    <row r="3" spans="2:23" ht="15.75" x14ac:dyDescent="0.25">
      <c r="B3" s="11"/>
      <c r="C3" s="5"/>
      <c r="D3" s="5"/>
      <c r="E3" s="5"/>
      <c r="F3" s="5"/>
      <c r="G3" s="5"/>
      <c r="H3" s="5"/>
      <c r="I3" s="5"/>
      <c r="J3" s="5"/>
      <c r="K3" s="5"/>
      <c r="L3" s="5"/>
      <c r="M3" s="766"/>
    </row>
    <row r="4" spans="2:23" ht="15.75" x14ac:dyDescent="0.25">
      <c r="B4" s="11" t="s">
        <v>148</v>
      </c>
      <c r="C4" s="5"/>
      <c r="D4" s="5"/>
      <c r="E4" s="5"/>
      <c r="F4" s="5"/>
      <c r="G4" s="5"/>
      <c r="H4" s="5"/>
      <c r="I4" s="5"/>
      <c r="J4" s="5"/>
      <c r="K4" s="5"/>
      <c r="M4" s="766"/>
    </row>
    <row r="5" spans="2:23" ht="18.75" thickBot="1" x14ac:dyDescent="0.25">
      <c r="B5" s="5"/>
      <c r="C5" s="5"/>
      <c r="D5" s="5"/>
      <c r="E5" s="5"/>
      <c r="F5" s="5"/>
      <c r="G5" s="5"/>
      <c r="H5" s="5"/>
      <c r="I5" s="5"/>
      <c r="J5" s="5"/>
      <c r="K5" s="5"/>
      <c r="L5" s="5"/>
      <c r="M5" s="766"/>
      <c r="T5" s="278" t="s">
        <v>464</v>
      </c>
      <c r="U5" s="278"/>
      <c r="V5" s="278"/>
      <c r="W5" s="278"/>
    </row>
    <row r="6" spans="2:23"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8" t="s">
        <v>106090</v>
      </c>
      <c r="R6" s="320" t="s">
        <v>106021</v>
      </c>
      <c r="S6" s="320" t="s">
        <v>524</v>
      </c>
      <c r="T6" s="838" t="s">
        <v>147</v>
      </c>
      <c r="U6" s="15" t="s">
        <v>106205</v>
      </c>
      <c r="V6" s="16" t="s">
        <v>106206</v>
      </c>
      <c r="W6" s="840" t="s">
        <v>106207</v>
      </c>
    </row>
    <row r="7" spans="2:23" ht="15.75" x14ac:dyDescent="0.2">
      <c r="B7" s="309" t="s">
        <v>7</v>
      </c>
      <c r="C7" s="309" t="s">
        <v>20</v>
      </c>
      <c r="D7" s="309"/>
      <c r="E7" s="309"/>
      <c r="F7" s="309"/>
      <c r="G7" s="309"/>
      <c r="H7" s="309"/>
      <c r="I7" s="309"/>
      <c r="J7" s="309"/>
      <c r="K7" s="326"/>
      <c r="L7" s="315" t="s">
        <v>244</v>
      </c>
      <c r="M7" s="770"/>
      <c r="N7" s="770"/>
      <c r="O7" s="771"/>
      <c r="P7" s="771"/>
      <c r="Q7" s="739">
        <f>+Q8+Q25</f>
        <v>5465000000</v>
      </c>
      <c r="R7" s="228">
        <v>5465000000</v>
      </c>
      <c r="S7" s="251">
        <f>+Q7-R7</f>
        <v>0</v>
      </c>
      <c r="T7" s="679"/>
      <c r="U7" s="841"/>
      <c r="V7" s="829"/>
      <c r="W7" s="842"/>
    </row>
    <row r="8" spans="2:23" s="349" customFormat="1" ht="15.75" x14ac:dyDescent="0.25">
      <c r="B8" s="310" t="s">
        <v>7</v>
      </c>
      <c r="C8" s="310" t="s">
        <v>20</v>
      </c>
      <c r="D8" s="310" t="s">
        <v>8</v>
      </c>
      <c r="E8" s="310"/>
      <c r="F8" s="310"/>
      <c r="G8" s="310"/>
      <c r="H8" s="310"/>
      <c r="I8" s="310"/>
      <c r="J8" s="310"/>
      <c r="K8" s="327"/>
      <c r="L8" s="231" t="s">
        <v>25</v>
      </c>
      <c r="M8" s="772"/>
      <c r="N8" s="772"/>
      <c r="O8" s="773"/>
      <c r="P8" s="773"/>
      <c r="Q8" s="740">
        <f>+Q9</f>
        <v>326700000</v>
      </c>
      <c r="R8" s="209"/>
      <c r="S8" s="280"/>
      <c r="T8" s="680"/>
      <c r="U8" s="841"/>
      <c r="V8" s="829"/>
      <c r="W8" s="842"/>
    </row>
    <row r="9" spans="2:23" x14ac:dyDescent="0.2">
      <c r="B9" s="33" t="s">
        <v>7</v>
      </c>
      <c r="C9" s="33" t="s">
        <v>20</v>
      </c>
      <c r="D9" s="33" t="s">
        <v>8</v>
      </c>
      <c r="E9" s="33" t="s">
        <v>8</v>
      </c>
      <c r="F9" s="33"/>
      <c r="G9" s="33"/>
      <c r="H9" s="33"/>
      <c r="I9" s="33"/>
      <c r="J9" s="33"/>
      <c r="K9" s="328"/>
      <c r="L9" s="232" t="s">
        <v>26</v>
      </c>
      <c r="M9" s="35"/>
      <c r="N9" s="35"/>
      <c r="O9" s="36"/>
      <c r="P9" s="36"/>
      <c r="Q9" s="741">
        <f>+Q10+Q19</f>
        <v>326700000</v>
      </c>
      <c r="R9" s="210"/>
      <c r="S9" s="281"/>
      <c r="T9" s="681"/>
      <c r="U9" s="843"/>
      <c r="V9" s="830"/>
      <c r="W9" s="844"/>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2">
        <f>+Q11+Q16</f>
        <v>247000000</v>
      </c>
      <c r="R10" s="211"/>
      <c r="S10" s="211"/>
      <c r="T10" s="682"/>
      <c r="U10" s="843"/>
      <c r="V10" s="830"/>
      <c r="W10" s="844"/>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3">
        <f>+Q12</f>
        <v>177000000</v>
      </c>
      <c r="R11" s="212"/>
      <c r="S11" s="212"/>
      <c r="T11" s="90"/>
      <c r="U11" s="843"/>
      <c r="V11" s="830"/>
      <c r="W11" s="844"/>
    </row>
    <row r="12" spans="2:23" ht="30" x14ac:dyDescent="0.2">
      <c r="B12" s="51" t="s">
        <v>7</v>
      </c>
      <c r="C12" s="51" t="s">
        <v>20</v>
      </c>
      <c r="D12" s="51" t="s">
        <v>8</v>
      </c>
      <c r="E12" s="51" t="s">
        <v>8</v>
      </c>
      <c r="F12" s="51" t="s">
        <v>12</v>
      </c>
      <c r="G12" s="51" t="s">
        <v>12</v>
      </c>
      <c r="H12" s="52" t="s">
        <v>20</v>
      </c>
      <c r="I12" s="51"/>
      <c r="J12" s="51"/>
      <c r="K12" s="51"/>
      <c r="L12" s="235" t="s">
        <v>37</v>
      </c>
      <c r="M12" s="54"/>
      <c r="N12" s="54"/>
      <c r="O12" s="55"/>
      <c r="P12" s="55"/>
      <c r="Q12" s="744">
        <f>SUM(Q13:Q15)</f>
        <v>177000000</v>
      </c>
      <c r="R12" s="213"/>
      <c r="S12" s="213"/>
      <c r="T12" s="683"/>
      <c r="U12" s="843"/>
      <c r="V12" s="830"/>
      <c r="W12" s="844"/>
    </row>
    <row r="13" spans="2:23" ht="44.25" customHeight="1" x14ac:dyDescent="0.2">
      <c r="B13" s="321"/>
      <c r="C13" s="93"/>
      <c r="D13" s="93"/>
      <c r="E13" s="93"/>
      <c r="F13" s="93"/>
      <c r="G13" s="93"/>
      <c r="H13" s="93"/>
      <c r="I13" s="93"/>
      <c r="J13" s="344"/>
      <c r="K13" s="706" t="s">
        <v>284</v>
      </c>
      <c r="L13" s="58" t="s">
        <v>285</v>
      </c>
      <c r="M13" s="59">
        <v>45076</v>
      </c>
      <c r="N13" s="59" t="s">
        <v>367</v>
      </c>
      <c r="O13" s="60" t="s">
        <v>106146</v>
      </c>
      <c r="P13" s="60" t="s">
        <v>425</v>
      </c>
      <c r="Q13" s="745">
        <f>100000000-100000000</f>
        <v>0</v>
      </c>
      <c r="R13" s="62"/>
      <c r="S13" s="63"/>
      <c r="T13" s="94" t="s">
        <v>166</v>
      </c>
      <c r="U13" s="845"/>
      <c r="V13" s="833"/>
      <c r="W13" s="846">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5">
        <f>110000000</f>
        <v>110000000</v>
      </c>
      <c r="R14" s="62"/>
      <c r="S14" s="63"/>
      <c r="T14" s="94" t="s">
        <v>156</v>
      </c>
      <c r="U14" s="845">
        <v>110000000</v>
      </c>
      <c r="V14" s="833"/>
      <c r="W14" s="846">
        <f>+V14-Q14</f>
        <v>-110000000</v>
      </c>
    </row>
    <row r="15" spans="2:23" ht="44.25" customHeight="1" x14ac:dyDescent="0.2">
      <c r="B15" s="321"/>
      <c r="C15" s="93"/>
      <c r="D15" s="93"/>
      <c r="E15" s="93"/>
      <c r="F15" s="93"/>
      <c r="G15" s="93"/>
      <c r="H15" s="93"/>
      <c r="I15" s="93"/>
      <c r="J15" s="344"/>
      <c r="K15" s="328">
        <v>43222501</v>
      </c>
      <c r="L15" s="100" t="s">
        <v>106124</v>
      </c>
      <c r="M15" s="59">
        <v>44977</v>
      </c>
      <c r="N15" s="59" t="s">
        <v>256</v>
      </c>
      <c r="O15" s="60" t="s">
        <v>106034</v>
      </c>
      <c r="P15" s="60" t="s">
        <v>425</v>
      </c>
      <c r="Q15" s="745">
        <v>67000000</v>
      </c>
      <c r="R15" s="62"/>
      <c r="S15" s="63"/>
      <c r="T15" s="94" t="s">
        <v>156</v>
      </c>
      <c r="U15" s="845"/>
      <c r="V15" s="833"/>
      <c r="W15" s="846">
        <f t="shared" ref="W15:W78"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3">
        <f>+Q17</f>
        <v>70000000</v>
      </c>
      <c r="R16" s="212"/>
      <c r="S16" s="212"/>
      <c r="T16" s="90"/>
      <c r="U16" s="843"/>
      <c r="V16" s="830"/>
      <c r="W16" s="844"/>
    </row>
    <row r="17" spans="2:23" ht="30" x14ac:dyDescent="0.2">
      <c r="B17" s="51" t="s">
        <v>7</v>
      </c>
      <c r="C17" s="51" t="s">
        <v>20</v>
      </c>
      <c r="D17" s="51" t="s">
        <v>8</v>
      </c>
      <c r="E17" s="51" t="s">
        <v>8</v>
      </c>
      <c r="F17" s="51" t="s">
        <v>12</v>
      </c>
      <c r="G17" s="51" t="s">
        <v>13</v>
      </c>
      <c r="H17" s="51" t="s">
        <v>20</v>
      </c>
      <c r="I17" s="51"/>
      <c r="J17" s="51"/>
      <c r="K17" s="51"/>
      <c r="L17" s="235" t="s">
        <v>196</v>
      </c>
      <c r="M17" s="54"/>
      <c r="N17" s="54"/>
      <c r="O17" s="55"/>
      <c r="P17" s="55"/>
      <c r="Q17" s="744">
        <f>+Q18</f>
        <v>70000000</v>
      </c>
      <c r="R17" s="213"/>
      <c r="S17" s="213"/>
      <c r="T17" s="91"/>
      <c r="U17" s="843"/>
      <c r="V17" s="830"/>
      <c r="W17" s="844"/>
    </row>
    <row r="18" spans="2:23" ht="36.75" customHeight="1" x14ac:dyDescent="0.2">
      <c r="B18" s="321"/>
      <c r="C18" s="93"/>
      <c r="D18" s="93"/>
      <c r="E18" s="93"/>
      <c r="F18" s="93"/>
      <c r="G18" s="93"/>
      <c r="H18" s="93"/>
      <c r="I18" s="93"/>
      <c r="J18" s="344"/>
      <c r="K18" s="328">
        <v>43211500</v>
      </c>
      <c r="L18" s="708" t="s">
        <v>106152</v>
      </c>
      <c r="M18" s="59">
        <v>44986</v>
      </c>
      <c r="N18" s="59" t="s">
        <v>315</v>
      </c>
      <c r="O18" s="60" t="s">
        <v>442</v>
      </c>
      <c r="P18" s="60" t="s">
        <v>426</v>
      </c>
      <c r="Q18" s="746">
        <v>70000000</v>
      </c>
      <c r="R18" s="712"/>
      <c r="S18" s="795"/>
      <c r="T18" s="94" t="s">
        <v>156</v>
      </c>
      <c r="U18" s="845"/>
      <c r="V18" s="833"/>
      <c r="W18" s="846">
        <f t="shared" si="1"/>
        <v>-70000000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2">
        <f>+Q20</f>
        <v>79700000</v>
      </c>
      <c r="R19" s="211"/>
      <c r="S19" s="211"/>
      <c r="T19" s="682"/>
      <c r="U19" s="843"/>
      <c r="V19" s="830"/>
      <c r="W19" s="844"/>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3">
        <f>+Q21</f>
        <v>79700000</v>
      </c>
      <c r="R20" s="212"/>
      <c r="S20" s="212"/>
      <c r="T20" s="90"/>
      <c r="U20" s="843"/>
      <c r="V20" s="830"/>
      <c r="W20" s="844"/>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4">
        <f>+Q22</f>
        <v>79700000</v>
      </c>
      <c r="R21" s="213"/>
      <c r="S21" s="213"/>
      <c r="T21" s="91"/>
      <c r="U21" s="843"/>
      <c r="V21" s="830"/>
      <c r="W21" s="844"/>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4">
        <f>+Q23</f>
        <v>79700000</v>
      </c>
      <c r="R22" s="213"/>
      <c r="S22" s="213"/>
      <c r="T22" s="91"/>
      <c r="U22" s="843"/>
      <c r="V22" s="830"/>
      <c r="W22" s="844"/>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4">
        <f>+Q24</f>
        <v>79700000</v>
      </c>
      <c r="R23" s="213"/>
      <c r="S23" s="213"/>
      <c r="T23" s="91"/>
      <c r="U23" s="843"/>
      <c r="V23" s="830"/>
      <c r="W23" s="844"/>
    </row>
    <row r="24" spans="2:23" ht="60" x14ac:dyDescent="0.2">
      <c r="B24" s="321"/>
      <c r="C24" s="93"/>
      <c r="D24" s="93"/>
      <c r="E24" s="93"/>
      <c r="F24" s="93"/>
      <c r="G24" s="93"/>
      <c r="H24" s="93"/>
      <c r="I24" s="93"/>
      <c r="J24" s="344"/>
      <c r="K24" s="328">
        <v>43231500</v>
      </c>
      <c r="L24" s="58" t="s">
        <v>380</v>
      </c>
      <c r="M24" s="59">
        <v>44956</v>
      </c>
      <c r="N24" s="59" t="s">
        <v>259</v>
      </c>
      <c r="O24" s="60" t="s">
        <v>234</v>
      </c>
      <c r="P24" s="60" t="s">
        <v>425</v>
      </c>
      <c r="Q24" s="745">
        <v>79700000</v>
      </c>
      <c r="R24" s="62"/>
      <c r="S24" s="63"/>
      <c r="T24" s="94" t="s">
        <v>163</v>
      </c>
      <c r="U24" s="845"/>
      <c r="V24" s="833"/>
      <c r="W24" s="846">
        <f t="shared" si="1"/>
        <v>-79700000</v>
      </c>
    </row>
    <row r="25" spans="2:23" s="349" customFormat="1" ht="15.75" x14ac:dyDescent="0.25">
      <c r="B25" s="310" t="s">
        <v>7</v>
      </c>
      <c r="C25" s="310" t="s">
        <v>20</v>
      </c>
      <c r="D25" s="310" t="s">
        <v>20</v>
      </c>
      <c r="E25" s="310"/>
      <c r="F25" s="310"/>
      <c r="G25" s="310"/>
      <c r="H25" s="310"/>
      <c r="I25" s="310"/>
      <c r="J25" s="310"/>
      <c r="K25" s="327"/>
      <c r="L25" s="231" t="s">
        <v>46</v>
      </c>
      <c r="M25" s="772"/>
      <c r="N25" s="772"/>
      <c r="O25" s="773"/>
      <c r="P25" s="773"/>
      <c r="Q25" s="740">
        <f>+Q26+Q90</f>
        <v>5138300000</v>
      </c>
      <c r="R25" s="209"/>
      <c r="S25" s="209"/>
      <c r="T25" s="680"/>
      <c r="U25" s="841"/>
      <c r="V25" s="829"/>
      <c r="W25" s="844"/>
    </row>
    <row r="26" spans="2:23" x14ac:dyDescent="0.2">
      <c r="B26" s="33" t="s">
        <v>7</v>
      </c>
      <c r="C26" s="33" t="s">
        <v>20</v>
      </c>
      <c r="D26" s="33" t="s">
        <v>20</v>
      </c>
      <c r="E26" s="33" t="s">
        <v>8</v>
      </c>
      <c r="F26" s="33"/>
      <c r="G26" s="33"/>
      <c r="H26" s="33"/>
      <c r="I26" s="33"/>
      <c r="J26" s="33"/>
      <c r="K26" s="328"/>
      <c r="L26" s="232" t="s">
        <v>47</v>
      </c>
      <c r="M26" s="35"/>
      <c r="N26" s="35"/>
      <c r="O26" s="36"/>
      <c r="P26" s="36"/>
      <c r="Q26" s="741">
        <f>+Q27+Q31+Q43+Q70</f>
        <v>715172000</v>
      </c>
      <c r="R26" s="210"/>
      <c r="S26" s="210"/>
      <c r="T26" s="684"/>
      <c r="U26" s="843"/>
      <c r="V26" s="830"/>
      <c r="W26" s="844"/>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2">
        <f>+Q28</f>
        <v>10000000</v>
      </c>
      <c r="R27" s="211"/>
      <c r="S27" s="211"/>
      <c r="T27" s="682"/>
      <c r="U27" s="843"/>
      <c r="V27" s="830"/>
      <c r="W27" s="844"/>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3">
        <f>+Q29</f>
        <v>10000000</v>
      </c>
      <c r="R28" s="212"/>
      <c r="S28" s="212"/>
      <c r="T28" s="90"/>
      <c r="U28" s="843"/>
      <c r="V28" s="830"/>
      <c r="W28" s="844"/>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7">
        <f>+Q30</f>
        <v>10000000</v>
      </c>
      <c r="R29" s="214"/>
      <c r="S29" s="214"/>
      <c r="T29" s="685"/>
      <c r="U29" s="843"/>
      <c r="V29" s="830"/>
      <c r="W29" s="844"/>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5">
        <v>10000000</v>
      </c>
      <c r="R30" s="62"/>
      <c r="S30" s="63"/>
      <c r="T30" s="94" t="s">
        <v>163</v>
      </c>
      <c r="U30" s="845">
        <v>10000000</v>
      </c>
      <c r="V30" s="833"/>
      <c r="W30" s="846">
        <f t="shared" si="1"/>
        <v>-10000000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2">
        <f>+Q32+Q37+Q40</f>
        <v>130800000</v>
      </c>
      <c r="R31" s="211"/>
      <c r="S31" s="211"/>
      <c r="T31" s="682"/>
      <c r="U31" s="843"/>
      <c r="V31" s="830"/>
      <c r="W31" s="844"/>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3">
        <f>+Q33+Q35</f>
        <v>13100000</v>
      </c>
      <c r="R32" s="212"/>
      <c r="S32" s="212"/>
      <c r="T32" s="90"/>
      <c r="U32" s="843"/>
      <c r="V32" s="830"/>
      <c r="W32" s="844"/>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4">
        <f>+Q34</f>
        <v>3100000</v>
      </c>
      <c r="R33" s="213"/>
      <c r="S33" s="213"/>
      <c r="T33" s="91"/>
      <c r="U33" s="843"/>
      <c r="V33" s="830"/>
      <c r="W33" s="844"/>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5">
        <v>3100000</v>
      </c>
      <c r="R34" s="62"/>
      <c r="S34" s="63"/>
      <c r="T34" s="94" t="s">
        <v>163</v>
      </c>
      <c r="U34" s="845">
        <v>3100000</v>
      </c>
      <c r="V34" s="833"/>
      <c r="W34" s="846">
        <f t="shared" si="1"/>
        <v>-3100000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4">
        <f>+Q36</f>
        <v>10000000</v>
      </c>
      <c r="R35" s="213"/>
      <c r="S35" s="213"/>
      <c r="T35" s="91"/>
      <c r="U35" s="843"/>
      <c r="V35" s="830"/>
      <c r="W35" s="844"/>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5">
        <v>10000000</v>
      </c>
      <c r="R36" s="62"/>
      <c r="S36" s="63"/>
      <c r="T36" s="94" t="s">
        <v>163</v>
      </c>
      <c r="U36" s="845">
        <v>10000000</v>
      </c>
      <c r="V36" s="833"/>
      <c r="W36" s="846">
        <f t="shared" si="1"/>
        <v>-10000000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3">
        <f>SUM(Q38:Q39)</f>
        <v>45500000</v>
      </c>
      <c r="R37" s="212"/>
      <c r="S37" s="212"/>
      <c r="T37" s="90"/>
      <c r="U37" s="843"/>
      <c r="V37" s="830"/>
      <c r="W37" s="844"/>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5">
        <v>500000</v>
      </c>
      <c r="R38" s="62"/>
      <c r="S38" s="63"/>
      <c r="T38" s="94" t="s">
        <v>163</v>
      </c>
      <c r="U38" s="845">
        <v>500000</v>
      </c>
      <c r="V38" s="833"/>
      <c r="W38" s="846">
        <f t="shared" si="1"/>
        <v>-500000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5">
        <v>45000000</v>
      </c>
      <c r="R39" s="62"/>
      <c r="S39" s="63"/>
      <c r="T39" s="94" t="s">
        <v>401</v>
      </c>
      <c r="U39" s="845"/>
      <c r="V39" s="833"/>
      <c r="W39" s="846">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3">
        <f>SUM(Q41:Q42)</f>
        <v>72200000</v>
      </c>
      <c r="R40" s="212"/>
      <c r="S40" s="212"/>
      <c r="T40" s="90"/>
      <c r="U40" s="843"/>
      <c r="V40" s="830"/>
      <c r="W40" s="844"/>
    </row>
    <row r="41" spans="2:23" ht="39" customHeight="1" x14ac:dyDescent="0.2">
      <c r="B41" s="321"/>
      <c r="C41" s="93"/>
      <c r="D41" s="93"/>
      <c r="E41" s="93"/>
      <c r="F41" s="93"/>
      <c r="G41" s="93"/>
      <c r="H41" s="93"/>
      <c r="I41" s="93"/>
      <c r="J41" s="344"/>
      <c r="K41" s="706" t="s">
        <v>309</v>
      </c>
      <c r="L41" s="129" t="s">
        <v>157</v>
      </c>
      <c r="M41" s="59">
        <v>44972</v>
      </c>
      <c r="N41" s="59" t="s">
        <v>256</v>
      </c>
      <c r="O41" s="60" t="s">
        <v>319</v>
      </c>
      <c r="P41" s="60" t="s">
        <v>425</v>
      </c>
      <c r="Q41" s="745">
        <v>72200000</v>
      </c>
      <c r="R41" s="62"/>
      <c r="S41" s="63"/>
      <c r="T41" s="94" t="s">
        <v>163</v>
      </c>
      <c r="U41" s="845"/>
      <c r="V41" s="833"/>
      <c r="W41" s="846">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5">
        <f>185000000-185000000</f>
        <v>0</v>
      </c>
      <c r="R42" s="62"/>
      <c r="S42" s="63"/>
      <c r="T42" s="94" t="s">
        <v>401</v>
      </c>
      <c r="U42" s="845"/>
      <c r="V42" s="833"/>
      <c r="W42" s="846">
        <f t="shared" si="1"/>
        <v>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2">
        <f>+Q44+Q50+Q55+Q60+Q67</f>
        <v>320800000</v>
      </c>
      <c r="R43" s="211"/>
      <c r="S43" s="211"/>
      <c r="T43" s="682"/>
      <c r="U43" s="843"/>
      <c r="V43" s="830"/>
      <c r="W43" s="844"/>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3">
        <f>+Q45+Q48</f>
        <v>65000000</v>
      </c>
      <c r="R44" s="212"/>
      <c r="S44" s="212"/>
      <c r="T44" s="90"/>
      <c r="U44" s="843"/>
      <c r="V44" s="830"/>
      <c r="W44" s="844"/>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4">
        <f>SUM(Q46:Q47)</f>
        <v>59500000</v>
      </c>
      <c r="R45" s="213"/>
      <c r="S45" s="213"/>
      <c r="T45" s="91"/>
      <c r="U45" s="843"/>
      <c r="V45" s="830"/>
      <c r="W45" s="844"/>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5">
        <v>14500000</v>
      </c>
      <c r="R46" s="62"/>
      <c r="S46" s="63"/>
      <c r="T46" s="94" t="s">
        <v>163</v>
      </c>
      <c r="U46" s="845">
        <v>14500000</v>
      </c>
      <c r="V46" s="833"/>
      <c r="W46" s="846">
        <f t="shared" si="1"/>
        <v>-14500000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5">
        <v>45000000</v>
      </c>
      <c r="R47" s="62"/>
      <c r="S47" s="63"/>
      <c r="T47" s="94" t="s">
        <v>167</v>
      </c>
      <c r="U47" s="845">
        <v>45000000</v>
      </c>
      <c r="V47" s="833"/>
      <c r="W47" s="846">
        <f t="shared" si="1"/>
        <v>-45000000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4">
        <f>SUM(Q49:Q49)</f>
        <v>5500000</v>
      </c>
      <c r="R48" s="213"/>
      <c r="S48" s="213"/>
      <c r="T48" s="91"/>
      <c r="U48" s="843"/>
      <c r="V48" s="830"/>
      <c r="W48" s="844"/>
    </row>
    <row r="49" spans="2:23" x14ac:dyDescent="0.2">
      <c r="B49" s="321"/>
      <c r="C49" s="93"/>
      <c r="D49" s="93"/>
      <c r="E49" s="93"/>
      <c r="F49" s="93"/>
      <c r="G49" s="93"/>
      <c r="H49" s="93"/>
      <c r="I49" s="93"/>
      <c r="J49" s="344"/>
      <c r="K49" s="303"/>
      <c r="L49" s="58" t="s">
        <v>170</v>
      </c>
      <c r="M49" s="59" t="s">
        <v>231</v>
      </c>
      <c r="N49" s="59" t="s">
        <v>231</v>
      </c>
      <c r="O49" s="59" t="s">
        <v>231</v>
      </c>
      <c r="P49" s="59" t="s">
        <v>231</v>
      </c>
      <c r="Q49" s="746">
        <v>5500000</v>
      </c>
      <c r="R49" s="62"/>
      <c r="S49" s="63"/>
      <c r="T49" s="94" t="s">
        <v>106175</v>
      </c>
      <c r="U49" s="845"/>
      <c r="V49" s="833"/>
      <c r="W49" s="846">
        <f t="shared" si="1"/>
        <v>-5500000</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3">
        <f>+Q51+Q53</f>
        <v>46000000</v>
      </c>
      <c r="R50" s="212"/>
      <c r="S50" s="212"/>
      <c r="T50" s="90"/>
      <c r="U50" s="843"/>
      <c r="V50" s="830"/>
      <c r="W50" s="844"/>
    </row>
    <row r="51" spans="2:23" ht="75" x14ac:dyDescent="0.2">
      <c r="B51" s="51" t="s">
        <v>7</v>
      </c>
      <c r="C51" s="51" t="s">
        <v>20</v>
      </c>
      <c r="D51" s="51" t="s">
        <v>20</v>
      </c>
      <c r="E51" s="51" t="s">
        <v>8</v>
      </c>
      <c r="F51" s="51" t="s">
        <v>11</v>
      </c>
      <c r="G51" s="51" t="s">
        <v>11</v>
      </c>
      <c r="H51" s="51" t="s">
        <v>23</v>
      </c>
      <c r="I51" s="51"/>
      <c r="J51" s="51"/>
      <c r="K51" s="51"/>
      <c r="L51" s="235" t="s">
        <v>171</v>
      </c>
      <c r="M51" s="54"/>
      <c r="N51" s="54"/>
      <c r="O51" s="55"/>
      <c r="P51" s="55"/>
      <c r="Q51" s="744">
        <f>+Q52</f>
        <v>6000000</v>
      </c>
      <c r="R51" s="213"/>
      <c r="S51" s="213"/>
      <c r="T51" s="91"/>
      <c r="U51" s="843"/>
      <c r="V51" s="830"/>
      <c r="W51" s="844"/>
    </row>
    <row r="52" spans="2:23" ht="45" x14ac:dyDescent="0.2">
      <c r="B52" s="321"/>
      <c r="C52" s="93"/>
      <c r="D52" s="93"/>
      <c r="E52" s="93"/>
      <c r="F52" s="93"/>
      <c r="G52" s="93"/>
      <c r="H52" s="93"/>
      <c r="I52" s="93"/>
      <c r="J52" s="344"/>
      <c r="K52" s="328">
        <v>15121500</v>
      </c>
      <c r="L52" s="58" t="s">
        <v>357</v>
      </c>
      <c r="M52" s="59">
        <v>44961</v>
      </c>
      <c r="N52" s="59" t="s">
        <v>256</v>
      </c>
      <c r="O52" s="60" t="s">
        <v>319</v>
      </c>
      <c r="P52" s="60" t="s">
        <v>471</v>
      </c>
      <c r="Q52" s="745">
        <v>6000000</v>
      </c>
      <c r="R52" s="62"/>
      <c r="S52" s="63"/>
      <c r="T52" s="94" t="s">
        <v>358</v>
      </c>
      <c r="U52" s="845">
        <v>4000000</v>
      </c>
      <c r="V52" s="833"/>
      <c r="W52" s="846">
        <f t="shared" si="1"/>
        <v>-6000000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4">
        <f>+Q54</f>
        <v>40000000</v>
      </c>
      <c r="R53" s="213"/>
      <c r="S53" s="213"/>
      <c r="T53" s="91"/>
      <c r="U53" s="843"/>
      <c r="V53" s="830"/>
      <c r="W53" s="844"/>
    </row>
    <row r="54" spans="2:23" ht="45" x14ac:dyDescent="0.2">
      <c r="B54" s="321"/>
      <c r="C54" s="93"/>
      <c r="D54" s="93"/>
      <c r="E54" s="93"/>
      <c r="F54" s="93"/>
      <c r="G54" s="93"/>
      <c r="H54" s="93"/>
      <c r="I54" s="93"/>
      <c r="J54" s="344"/>
      <c r="K54" s="328">
        <v>15121500</v>
      </c>
      <c r="L54" s="100" t="s">
        <v>359</v>
      </c>
      <c r="M54" s="59">
        <v>44576</v>
      </c>
      <c r="N54" s="59" t="s">
        <v>259</v>
      </c>
      <c r="O54" s="60" t="s">
        <v>343</v>
      </c>
      <c r="P54" s="60" t="s">
        <v>426</v>
      </c>
      <c r="Q54" s="745">
        <v>40000000</v>
      </c>
      <c r="R54" s="62"/>
      <c r="S54" s="63"/>
      <c r="T54" s="94" t="s">
        <v>358</v>
      </c>
      <c r="U54" s="845">
        <v>40000000</v>
      </c>
      <c r="V54" s="833">
        <v>40000000</v>
      </c>
      <c r="W54" s="846">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3">
        <f>+Q56+Q58</f>
        <v>83000000</v>
      </c>
      <c r="R55" s="212"/>
      <c r="S55" s="212"/>
      <c r="T55" s="90"/>
      <c r="U55" s="843"/>
      <c r="V55" s="830"/>
      <c r="W55" s="844"/>
    </row>
    <row r="56" spans="2:23" ht="30" x14ac:dyDescent="0.2">
      <c r="B56" s="51" t="s">
        <v>7</v>
      </c>
      <c r="C56" s="51" t="s">
        <v>20</v>
      </c>
      <c r="D56" s="51" t="s">
        <v>20</v>
      </c>
      <c r="E56" s="51" t="s">
        <v>8</v>
      </c>
      <c r="F56" s="51" t="s">
        <v>11</v>
      </c>
      <c r="G56" s="51" t="s">
        <v>13</v>
      </c>
      <c r="H56" s="52" t="s">
        <v>8</v>
      </c>
      <c r="I56" s="51"/>
      <c r="J56" s="51"/>
      <c r="K56" s="51"/>
      <c r="L56" s="235" t="s">
        <v>106138</v>
      </c>
      <c r="M56" s="54"/>
      <c r="N56" s="54"/>
      <c r="O56" s="55"/>
      <c r="P56" s="55"/>
      <c r="Q56" s="744">
        <f>+Q57</f>
        <v>65000000</v>
      </c>
      <c r="R56" s="213"/>
      <c r="S56" s="213"/>
      <c r="T56" s="91"/>
      <c r="U56" s="843"/>
      <c r="V56" s="830"/>
      <c r="W56" s="844"/>
    </row>
    <row r="57" spans="2:23" ht="30" x14ac:dyDescent="0.2">
      <c r="B57" s="321"/>
      <c r="C57" s="93"/>
      <c r="D57" s="93"/>
      <c r="E57" s="93"/>
      <c r="F57" s="93"/>
      <c r="G57" s="93"/>
      <c r="H57" s="93"/>
      <c r="I57" s="93"/>
      <c r="J57" s="344"/>
      <c r="K57" s="706">
        <v>44103100</v>
      </c>
      <c r="L57" s="58" t="s">
        <v>106097</v>
      </c>
      <c r="M57" s="59">
        <v>44958</v>
      </c>
      <c r="N57" s="59" t="s">
        <v>256</v>
      </c>
      <c r="O57" s="60" t="s">
        <v>338</v>
      </c>
      <c r="P57" s="60" t="s">
        <v>236</v>
      </c>
      <c r="Q57" s="748">
        <v>65000000</v>
      </c>
      <c r="R57" s="62"/>
      <c r="S57" s="63"/>
      <c r="T57" s="94" t="s">
        <v>156</v>
      </c>
      <c r="U57" s="845">
        <v>65000000</v>
      </c>
      <c r="V57" s="833"/>
      <c r="W57" s="846">
        <f t="shared" si="1"/>
        <v>-65000000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4">
        <f>+Q59</f>
        <v>18000000</v>
      </c>
      <c r="R58" s="213"/>
      <c r="S58" s="213"/>
      <c r="T58" s="91"/>
      <c r="U58" s="843"/>
      <c r="V58" s="830"/>
      <c r="W58" s="844"/>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5">
        <v>18000000</v>
      </c>
      <c r="R59" s="62"/>
      <c r="S59" s="63"/>
      <c r="T59" s="94" t="s">
        <v>163</v>
      </c>
      <c r="U59" s="845">
        <v>18000000</v>
      </c>
      <c r="V59" s="833"/>
      <c r="W59" s="846">
        <f t="shared" si="1"/>
        <v>-18000000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3">
        <f>+Q61+Q63+Q65</f>
        <v>97000000</v>
      </c>
      <c r="R60" s="212"/>
      <c r="S60" s="212"/>
      <c r="T60" s="90"/>
      <c r="U60" s="843"/>
      <c r="V60" s="830"/>
      <c r="W60" s="844"/>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4">
        <f>+Q62</f>
        <v>10000000</v>
      </c>
      <c r="R61" s="213"/>
      <c r="S61" s="213"/>
      <c r="T61" s="91"/>
      <c r="U61" s="843"/>
      <c r="V61" s="830"/>
      <c r="W61" s="844"/>
    </row>
    <row r="62" spans="2:23" ht="45" x14ac:dyDescent="0.2">
      <c r="B62" s="321"/>
      <c r="C62" s="93"/>
      <c r="D62" s="93"/>
      <c r="E62" s="93"/>
      <c r="F62" s="93"/>
      <c r="G62" s="93"/>
      <c r="H62" s="93"/>
      <c r="I62" s="93"/>
      <c r="J62" s="344"/>
      <c r="K62" s="328">
        <v>25172500</v>
      </c>
      <c r="L62" s="58" t="s">
        <v>360</v>
      </c>
      <c r="M62" s="59">
        <v>45087</v>
      </c>
      <c r="N62" s="59" t="s">
        <v>367</v>
      </c>
      <c r="O62" s="60" t="s">
        <v>362</v>
      </c>
      <c r="P62" s="60" t="s">
        <v>106194</v>
      </c>
      <c r="Q62" s="745">
        <v>10000000</v>
      </c>
      <c r="R62" s="62"/>
      <c r="S62" s="63"/>
      <c r="T62" s="94" t="s">
        <v>358</v>
      </c>
      <c r="U62" s="845">
        <v>10000000</v>
      </c>
      <c r="V62" s="833"/>
      <c r="W62" s="846">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4">
        <f>+Q64</f>
        <v>77000000</v>
      </c>
      <c r="R63" s="213"/>
      <c r="S63" s="213"/>
      <c r="T63" s="91"/>
      <c r="U63" s="843"/>
      <c r="V63" s="830"/>
      <c r="W63" s="844"/>
    </row>
    <row r="64" spans="2:23" ht="35.25" customHeight="1" x14ac:dyDescent="0.2">
      <c r="B64" s="321"/>
      <c r="C64" s="93"/>
      <c r="D64" s="93"/>
      <c r="E64" s="93"/>
      <c r="F64" s="93"/>
      <c r="G64" s="93"/>
      <c r="H64" s="93"/>
      <c r="I64" s="93"/>
      <c r="J64" s="344"/>
      <c r="K64" s="710" t="s">
        <v>324</v>
      </c>
      <c r="L64" s="575" t="s">
        <v>194</v>
      </c>
      <c r="M64" s="2">
        <v>45047</v>
      </c>
      <c r="N64" s="2" t="s">
        <v>325</v>
      </c>
      <c r="O64" s="3" t="s">
        <v>329</v>
      </c>
      <c r="P64" s="60" t="s">
        <v>425</v>
      </c>
      <c r="Q64" s="745">
        <v>77000000</v>
      </c>
      <c r="R64" s="62"/>
      <c r="S64" s="63"/>
      <c r="T64" s="94" t="s">
        <v>401</v>
      </c>
      <c r="U64" s="845"/>
      <c r="V64" s="833"/>
      <c r="W64" s="846">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7">
        <f>+Q66</f>
        <v>10000000</v>
      </c>
      <c r="R65" s="214"/>
      <c r="S65" s="214"/>
      <c r="T65" s="685"/>
      <c r="U65" s="843"/>
      <c r="V65" s="830"/>
      <c r="W65" s="844"/>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5">
        <v>10000000</v>
      </c>
      <c r="R66" s="62"/>
      <c r="S66" s="63"/>
      <c r="T66" s="94" t="s">
        <v>163</v>
      </c>
      <c r="U66" s="845"/>
      <c r="V66" s="833"/>
      <c r="W66" s="846">
        <f t="shared" si="1"/>
        <v>-10000000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3">
        <f>+Q68</f>
        <v>29800000</v>
      </c>
      <c r="R67" s="212"/>
      <c r="S67" s="212"/>
      <c r="T67" s="90"/>
      <c r="U67" s="843"/>
      <c r="V67" s="830"/>
      <c r="W67" s="844"/>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7">
        <f>+Q69</f>
        <v>29800000</v>
      </c>
      <c r="R68" s="214"/>
      <c r="S68" s="214"/>
      <c r="T68" s="685"/>
      <c r="U68" s="843"/>
      <c r="V68" s="830"/>
      <c r="W68" s="844"/>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6">
        <v>29800000</v>
      </c>
      <c r="R69" s="62"/>
      <c r="S69" s="64"/>
      <c r="T69" s="94" t="s">
        <v>106175</v>
      </c>
      <c r="U69" s="845"/>
      <c r="V69" s="833"/>
      <c r="W69" s="846">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2">
        <f>+Q71+Q74+Q78+Q85</f>
        <v>253572000</v>
      </c>
      <c r="R70" s="211"/>
      <c r="S70" s="211"/>
      <c r="T70" s="682"/>
      <c r="U70" s="843"/>
      <c r="V70" s="830"/>
      <c r="W70" s="844"/>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3">
        <f>+Q72</f>
        <v>20000000</v>
      </c>
      <c r="R71" s="212"/>
      <c r="S71" s="212"/>
      <c r="T71" s="90"/>
      <c r="U71" s="843"/>
      <c r="V71" s="830"/>
      <c r="W71" s="844"/>
    </row>
    <row r="72" spans="1:23" ht="30" x14ac:dyDescent="0.2">
      <c r="B72" s="51" t="s">
        <v>7</v>
      </c>
      <c r="C72" s="51" t="s">
        <v>20</v>
      </c>
      <c r="D72" s="51" t="s">
        <v>20</v>
      </c>
      <c r="E72" s="51" t="s">
        <v>8</v>
      </c>
      <c r="F72" s="51" t="s">
        <v>12</v>
      </c>
      <c r="G72" s="51" t="s">
        <v>12</v>
      </c>
      <c r="H72" s="51" t="s">
        <v>31</v>
      </c>
      <c r="I72" s="51"/>
      <c r="J72" s="51"/>
      <c r="K72" s="51"/>
      <c r="L72" s="235" t="s">
        <v>38</v>
      </c>
      <c r="M72" s="54"/>
      <c r="N72" s="54"/>
      <c r="O72" s="55"/>
      <c r="P72" s="55"/>
      <c r="Q72" s="744">
        <f>+Q73</f>
        <v>20000000</v>
      </c>
      <c r="R72" s="213"/>
      <c r="S72" s="213"/>
      <c r="T72" s="91"/>
      <c r="U72" s="843"/>
      <c r="V72" s="830"/>
      <c r="W72" s="844"/>
    </row>
    <row r="73" spans="1:23" ht="34.5" customHeight="1" x14ac:dyDescent="0.2">
      <c r="B73" s="321"/>
      <c r="C73" s="93"/>
      <c r="D73" s="93"/>
      <c r="E73" s="93"/>
      <c r="F73" s="93"/>
      <c r="G73" s="93"/>
      <c r="H73" s="93"/>
      <c r="I73" s="93"/>
      <c r="J73" s="344"/>
      <c r="K73" s="706" t="s">
        <v>106028</v>
      </c>
      <c r="L73" s="58" t="s">
        <v>472</v>
      </c>
      <c r="M73" s="59">
        <v>44970</v>
      </c>
      <c r="N73" s="59" t="s">
        <v>256</v>
      </c>
      <c r="O73" s="60" t="s">
        <v>106144</v>
      </c>
      <c r="P73" s="60" t="s">
        <v>426</v>
      </c>
      <c r="Q73" s="745">
        <v>20000000</v>
      </c>
      <c r="R73" s="62"/>
      <c r="S73" s="63"/>
      <c r="T73" s="94" t="s">
        <v>401</v>
      </c>
      <c r="U73" s="845">
        <v>20000000</v>
      </c>
      <c r="V73" s="833"/>
      <c r="W73" s="846">
        <f t="shared" si="1"/>
        <v>-20000000</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3">
        <f>+Q75</f>
        <v>5572000</v>
      </c>
      <c r="R74" s="212"/>
      <c r="S74" s="212"/>
      <c r="T74" s="90"/>
      <c r="U74" s="843"/>
      <c r="V74" s="830"/>
      <c r="W74" s="844"/>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4">
        <f>SUM(Q76:Q77)</f>
        <v>5572000</v>
      </c>
      <c r="R75" s="213"/>
      <c r="S75" s="213"/>
      <c r="T75" s="91"/>
      <c r="U75" s="843"/>
      <c r="V75" s="830"/>
      <c r="W75" s="844"/>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5">
        <v>4800000</v>
      </c>
      <c r="R76" s="62"/>
      <c r="S76" s="63"/>
      <c r="T76" s="94" t="s">
        <v>156</v>
      </c>
      <c r="U76" s="845">
        <v>4800000</v>
      </c>
      <c r="V76" s="833">
        <v>2483187.5</v>
      </c>
      <c r="W76" s="846">
        <f t="shared" si="1"/>
        <v>-2316812.5</v>
      </c>
    </row>
    <row r="77" spans="1:23" ht="36" customHeight="1" x14ac:dyDescent="0.2">
      <c r="B77" s="321"/>
      <c r="C77" s="93"/>
      <c r="D77" s="93"/>
      <c r="E77" s="93"/>
      <c r="F77" s="93"/>
      <c r="G77" s="93"/>
      <c r="H77" s="93"/>
      <c r="I77" s="93"/>
      <c r="J77" s="344"/>
      <c r="K77" s="706">
        <v>43233200</v>
      </c>
      <c r="L77" s="58" t="s">
        <v>106193</v>
      </c>
      <c r="M77" s="59">
        <v>44941</v>
      </c>
      <c r="N77" s="59" t="s">
        <v>259</v>
      </c>
      <c r="O77" s="60" t="s">
        <v>234</v>
      </c>
      <c r="P77" s="60" t="s">
        <v>221</v>
      </c>
      <c r="Q77" s="745">
        <f>31000000+2772000-33000000</f>
        <v>772000</v>
      </c>
      <c r="R77" s="62"/>
      <c r="S77" s="63"/>
      <c r="T77" s="94" t="s">
        <v>263</v>
      </c>
      <c r="U77" s="845"/>
      <c r="V77" s="833"/>
      <c r="W77" s="846">
        <f t="shared" si="1"/>
        <v>-772000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3">
        <f>+Q79</f>
        <v>199000000</v>
      </c>
      <c r="R78" s="212"/>
      <c r="S78" s="212"/>
      <c r="T78" s="90"/>
      <c r="U78" s="843"/>
      <c r="V78" s="830"/>
      <c r="W78" s="844"/>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4">
        <f>SUM(Q80:Q84)</f>
        <v>199000000</v>
      </c>
      <c r="R79" s="213"/>
      <c r="S79" s="213"/>
      <c r="T79" s="91"/>
      <c r="U79" s="843"/>
      <c r="V79" s="830"/>
      <c r="W79" s="844"/>
    </row>
    <row r="80" spans="1:23" ht="30" x14ac:dyDescent="0.2">
      <c r="A80" s="711"/>
      <c r="B80" s="321"/>
      <c r="C80" s="93"/>
      <c r="D80" s="93"/>
      <c r="E80" s="93"/>
      <c r="F80" s="93"/>
      <c r="G80" s="93"/>
      <c r="H80" s="93"/>
      <c r="I80" s="93"/>
      <c r="J80" s="344"/>
      <c r="K80" s="706" t="s">
        <v>106125</v>
      </c>
      <c r="L80" s="708" t="s">
        <v>150</v>
      </c>
      <c r="M80" s="59"/>
      <c r="N80" s="59"/>
      <c r="O80" s="60"/>
      <c r="P80" s="60"/>
      <c r="Q80" s="745">
        <v>0</v>
      </c>
      <c r="R80" s="62"/>
      <c r="S80" s="63"/>
      <c r="T80" s="94" t="s">
        <v>156</v>
      </c>
      <c r="U80" s="845"/>
      <c r="V80" s="833"/>
      <c r="W80" s="846">
        <f t="shared" ref="W79:W142" si="2">+V80-Q80</f>
        <v>0</v>
      </c>
    </row>
    <row r="81" spans="1:23" ht="30" x14ac:dyDescent="0.2">
      <c r="A81" s="711"/>
      <c r="B81" s="321"/>
      <c r="C81" s="93"/>
      <c r="D81" s="93"/>
      <c r="E81" s="93"/>
      <c r="F81" s="93"/>
      <c r="G81" s="93"/>
      <c r="H81" s="93"/>
      <c r="I81" s="93"/>
      <c r="J81" s="344"/>
      <c r="K81" s="706">
        <v>43233200</v>
      </c>
      <c r="L81" s="58" t="s">
        <v>106193</v>
      </c>
      <c r="M81" s="59">
        <v>44941</v>
      </c>
      <c r="N81" s="59" t="s">
        <v>259</v>
      </c>
      <c r="O81" s="60" t="s">
        <v>234</v>
      </c>
      <c r="P81" s="60" t="s">
        <v>221</v>
      </c>
      <c r="Q81" s="745">
        <v>33000000</v>
      </c>
      <c r="R81" s="62"/>
      <c r="S81" s="63"/>
      <c r="T81" s="94" t="s">
        <v>263</v>
      </c>
      <c r="U81" s="845">
        <v>33000000</v>
      </c>
      <c r="V81" s="833"/>
      <c r="W81" s="846">
        <f t="shared" si="2"/>
        <v>-33000000</v>
      </c>
    </row>
    <row r="82" spans="1:23" ht="60" x14ac:dyDescent="0.2">
      <c r="B82" s="321"/>
      <c r="C82" s="93"/>
      <c r="D82" s="93"/>
      <c r="E82" s="93"/>
      <c r="F82" s="93"/>
      <c r="G82" s="93"/>
      <c r="H82" s="93"/>
      <c r="I82" s="93"/>
      <c r="J82" s="344"/>
      <c r="K82" s="328">
        <v>43231500</v>
      </c>
      <c r="L82" s="58" t="s">
        <v>106153</v>
      </c>
      <c r="M82" s="59">
        <v>44990</v>
      </c>
      <c r="N82" s="59" t="s">
        <v>256</v>
      </c>
      <c r="O82" s="60" t="s">
        <v>326</v>
      </c>
      <c r="P82" s="60" t="s">
        <v>425</v>
      </c>
      <c r="Q82" s="746">
        <v>32000000</v>
      </c>
      <c r="R82" s="712"/>
      <c r="S82" s="729"/>
      <c r="T82" s="94" t="s">
        <v>156</v>
      </c>
      <c r="U82" s="845"/>
      <c r="V82" s="833"/>
      <c r="W82" s="846">
        <f t="shared" si="2"/>
        <v>-32000000</v>
      </c>
    </row>
    <row r="83" spans="1:23" ht="45" x14ac:dyDescent="0.2">
      <c r="B83" s="321"/>
      <c r="C83" s="93"/>
      <c r="D83" s="93"/>
      <c r="E83" s="93"/>
      <c r="F83" s="93"/>
      <c r="G83" s="93"/>
      <c r="H83" s="93"/>
      <c r="I83" s="93"/>
      <c r="J83" s="344"/>
      <c r="K83" s="328">
        <v>43231500</v>
      </c>
      <c r="L83" s="58" t="s">
        <v>106154</v>
      </c>
      <c r="M83" s="59">
        <v>45000</v>
      </c>
      <c r="N83" s="59" t="s">
        <v>315</v>
      </c>
      <c r="O83" s="60" t="s">
        <v>326</v>
      </c>
      <c r="P83" s="60" t="s">
        <v>426</v>
      </c>
      <c r="Q83" s="746">
        <v>109000000</v>
      </c>
      <c r="R83" s="62"/>
      <c r="S83" s="63"/>
      <c r="T83" s="94" t="s">
        <v>156</v>
      </c>
      <c r="U83" s="845"/>
      <c r="V83" s="833"/>
      <c r="W83" s="846">
        <f t="shared" si="2"/>
        <v>-109000000</v>
      </c>
    </row>
    <row r="84" spans="1:23" ht="45" x14ac:dyDescent="0.2">
      <c r="B84" s="321"/>
      <c r="C84" s="93"/>
      <c r="D84" s="93"/>
      <c r="E84" s="93"/>
      <c r="F84" s="93"/>
      <c r="G84" s="93"/>
      <c r="H84" s="93"/>
      <c r="I84" s="93"/>
      <c r="J84" s="344"/>
      <c r="K84" s="328">
        <v>43231500</v>
      </c>
      <c r="L84" s="58" t="s">
        <v>106126</v>
      </c>
      <c r="M84" s="59">
        <v>44986</v>
      </c>
      <c r="N84" s="59" t="s">
        <v>315</v>
      </c>
      <c r="O84" s="60" t="s">
        <v>326</v>
      </c>
      <c r="P84" s="60" t="s">
        <v>426</v>
      </c>
      <c r="Q84" s="745">
        <v>25000000</v>
      </c>
      <c r="R84" s="62"/>
      <c r="S84" s="63"/>
      <c r="T84" s="94" t="s">
        <v>156</v>
      </c>
      <c r="U84" s="845"/>
      <c r="V84" s="833"/>
      <c r="W84" s="846">
        <f t="shared" si="2"/>
        <v>-25000000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3">
        <f>+Q86+Q88</f>
        <v>29000000</v>
      </c>
      <c r="R85" s="212"/>
      <c r="S85" s="212"/>
      <c r="T85" s="90"/>
      <c r="U85" s="843"/>
      <c r="V85" s="830"/>
      <c r="W85" s="844"/>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4">
        <f>+Q87</f>
        <v>10000000</v>
      </c>
      <c r="R86" s="213"/>
      <c r="S86" s="213"/>
      <c r="T86" s="91"/>
      <c r="U86" s="843"/>
      <c r="V86" s="830"/>
      <c r="W86" s="844"/>
    </row>
    <row r="87" spans="1:23" ht="30" x14ac:dyDescent="0.2">
      <c r="B87" s="321"/>
      <c r="C87" s="93"/>
      <c r="D87" s="93"/>
      <c r="E87" s="93"/>
      <c r="F87" s="93"/>
      <c r="G87" s="93"/>
      <c r="H87" s="93"/>
      <c r="I87" s="93"/>
      <c r="J87" s="344"/>
      <c r="K87" s="328">
        <v>81141500</v>
      </c>
      <c r="L87" s="58" t="s">
        <v>179</v>
      </c>
      <c r="M87" s="59">
        <v>44949</v>
      </c>
      <c r="N87" s="59" t="s">
        <v>256</v>
      </c>
      <c r="O87" s="60" t="s">
        <v>326</v>
      </c>
      <c r="P87" s="60" t="s">
        <v>210</v>
      </c>
      <c r="Q87" s="745">
        <v>10000000</v>
      </c>
      <c r="R87" s="62"/>
      <c r="S87" s="63"/>
      <c r="T87" s="94" t="s">
        <v>187</v>
      </c>
      <c r="U87" s="845">
        <v>10000000</v>
      </c>
      <c r="V87" s="833"/>
      <c r="W87" s="846">
        <f t="shared" si="2"/>
        <v>-10000000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4">
        <f>+Q89</f>
        <v>19000000</v>
      </c>
      <c r="R88" s="213"/>
      <c r="S88" s="213"/>
      <c r="T88" s="91"/>
      <c r="U88" s="843"/>
      <c r="V88" s="830"/>
      <c r="W88" s="844"/>
    </row>
    <row r="89" spans="1:23" ht="39.75" customHeight="1" x14ac:dyDescent="0.2">
      <c r="B89" s="321"/>
      <c r="C89" s="93"/>
      <c r="D89" s="93"/>
      <c r="E89" s="93"/>
      <c r="F89" s="93"/>
      <c r="G89" s="93"/>
      <c r="H89" s="93"/>
      <c r="I89" s="93"/>
      <c r="J89" s="344"/>
      <c r="K89" s="710" t="s">
        <v>324</v>
      </c>
      <c r="L89" s="575" t="s">
        <v>195</v>
      </c>
      <c r="M89" s="2">
        <v>45047</v>
      </c>
      <c r="N89" s="2" t="s">
        <v>325</v>
      </c>
      <c r="O89" s="3" t="s">
        <v>329</v>
      </c>
      <c r="P89" s="60" t="s">
        <v>425</v>
      </c>
      <c r="Q89" s="745">
        <v>19000000</v>
      </c>
      <c r="R89" s="62"/>
      <c r="S89" s="63"/>
      <c r="T89" s="94" t="s">
        <v>401</v>
      </c>
      <c r="U89" s="845"/>
      <c r="V89" s="833"/>
      <c r="W89" s="846">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1">
        <f>+Q91+Q102+Q110+Q167+Q182</f>
        <v>4423128000</v>
      </c>
      <c r="R90" s="210"/>
      <c r="S90" s="210"/>
      <c r="T90" s="684"/>
      <c r="U90" s="843"/>
      <c r="V90" s="830"/>
      <c r="W90" s="844"/>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2">
        <f>+Q92+Q96+Q99</f>
        <v>502076888</v>
      </c>
      <c r="R91" s="211"/>
      <c r="S91" s="211"/>
      <c r="T91" s="682"/>
      <c r="U91" s="843"/>
      <c r="V91" s="830"/>
      <c r="W91" s="844"/>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3">
        <f>SUM(Q93:Q95)</f>
        <v>48000000</v>
      </c>
      <c r="R92" s="212"/>
      <c r="S92" s="212"/>
      <c r="T92" s="90"/>
      <c r="U92" s="843"/>
      <c r="V92" s="830"/>
      <c r="W92" s="844"/>
    </row>
    <row r="93" spans="1:23" ht="30" x14ac:dyDescent="0.2">
      <c r="B93" s="321"/>
      <c r="C93" s="93"/>
      <c r="D93" s="93"/>
      <c r="E93" s="93"/>
      <c r="F93" s="93"/>
      <c r="G93" s="93"/>
      <c r="H93" s="93"/>
      <c r="I93" s="93"/>
      <c r="J93" s="344"/>
      <c r="K93" s="706"/>
      <c r="L93" s="58" t="s">
        <v>172</v>
      </c>
      <c r="M93" s="59">
        <v>44929</v>
      </c>
      <c r="N93" s="59" t="s">
        <v>261</v>
      </c>
      <c r="O93" s="60" t="s">
        <v>234</v>
      </c>
      <c r="P93" s="60" t="s">
        <v>210</v>
      </c>
      <c r="Q93" s="745">
        <v>30000000</v>
      </c>
      <c r="R93" s="62"/>
      <c r="S93" s="63"/>
      <c r="T93" s="94" t="s">
        <v>358</v>
      </c>
      <c r="U93" s="845">
        <v>30000000</v>
      </c>
      <c r="V93" s="833"/>
      <c r="W93" s="846">
        <f t="shared" si="2"/>
        <v>-30000000</v>
      </c>
    </row>
    <row r="94" spans="1:23" ht="30" x14ac:dyDescent="0.2">
      <c r="B94" s="321"/>
      <c r="C94" s="93"/>
      <c r="D94" s="93"/>
      <c r="E94" s="93"/>
      <c r="F94" s="93"/>
      <c r="G94" s="93"/>
      <c r="H94" s="93"/>
      <c r="I94" s="93"/>
      <c r="J94" s="344"/>
      <c r="K94" s="706"/>
      <c r="L94" s="58" t="s">
        <v>173</v>
      </c>
      <c r="M94" s="59">
        <v>44947</v>
      </c>
      <c r="N94" s="59" t="s">
        <v>259</v>
      </c>
      <c r="O94" s="60" t="s">
        <v>234</v>
      </c>
      <c r="P94" s="60" t="s">
        <v>210</v>
      </c>
      <c r="Q94" s="745">
        <v>11000000</v>
      </c>
      <c r="R94" s="62"/>
      <c r="S94" s="63"/>
      <c r="T94" s="94" t="s">
        <v>358</v>
      </c>
      <c r="U94" s="845">
        <v>11000000</v>
      </c>
      <c r="V94" s="833">
        <v>11000000</v>
      </c>
      <c r="W94" s="846">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6">
        <v>7000000</v>
      </c>
      <c r="R95" s="62"/>
      <c r="S95" s="63"/>
      <c r="T95" s="94" t="s">
        <v>106175</v>
      </c>
      <c r="U95" s="845"/>
      <c r="V95" s="833"/>
      <c r="W95" s="846">
        <f t="shared" si="2"/>
        <v>-7000000</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3">
        <f>SUM(Q97:Q98)</f>
        <v>11500000</v>
      </c>
      <c r="R96" s="212"/>
      <c r="S96" s="212"/>
      <c r="T96" s="90"/>
      <c r="U96" s="843"/>
      <c r="V96" s="830"/>
      <c r="W96" s="844"/>
    </row>
    <row r="97" spans="2:23" ht="30" x14ac:dyDescent="0.2">
      <c r="B97" s="321"/>
      <c r="C97" s="93"/>
      <c r="D97" s="93"/>
      <c r="E97" s="93"/>
      <c r="F97" s="93"/>
      <c r="G97" s="93"/>
      <c r="H97" s="93"/>
      <c r="I97" s="93"/>
      <c r="J97" s="344"/>
      <c r="K97" s="303"/>
      <c r="L97" s="58" t="s">
        <v>174</v>
      </c>
      <c r="M97" s="59">
        <v>44967</v>
      </c>
      <c r="N97" s="59" t="s">
        <v>259</v>
      </c>
      <c r="O97" s="60" t="s">
        <v>234</v>
      </c>
      <c r="P97" s="60" t="s">
        <v>210</v>
      </c>
      <c r="Q97" s="745">
        <v>10000000</v>
      </c>
      <c r="R97" s="62"/>
      <c r="S97" s="63"/>
      <c r="T97" s="94" t="s">
        <v>188</v>
      </c>
      <c r="U97" s="845">
        <v>10000000</v>
      </c>
      <c r="V97" s="833"/>
      <c r="W97" s="846">
        <f t="shared" si="2"/>
        <v>-10000000</v>
      </c>
    </row>
    <row r="98" spans="2:23" x14ac:dyDescent="0.2">
      <c r="B98" s="321"/>
      <c r="C98" s="93"/>
      <c r="D98" s="93"/>
      <c r="E98" s="93"/>
      <c r="F98" s="93"/>
      <c r="G98" s="93"/>
      <c r="H98" s="93"/>
      <c r="I98" s="93"/>
      <c r="J98" s="344"/>
      <c r="K98" s="303"/>
      <c r="L98" s="58" t="s">
        <v>176</v>
      </c>
      <c r="M98" s="59" t="s">
        <v>231</v>
      </c>
      <c r="N98" s="59" t="s">
        <v>231</v>
      </c>
      <c r="O98" s="60" t="s">
        <v>231</v>
      </c>
      <c r="P98" s="59" t="s">
        <v>231</v>
      </c>
      <c r="Q98" s="746">
        <v>1500000</v>
      </c>
      <c r="R98" s="62"/>
      <c r="S98" s="63"/>
      <c r="T98" s="94" t="s">
        <v>106175</v>
      </c>
      <c r="U98" s="845"/>
      <c r="V98" s="833"/>
      <c r="W98" s="846">
        <f t="shared" si="2"/>
        <v>-1500000</v>
      </c>
    </row>
    <row r="99" spans="2:23" ht="30" x14ac:dyDescent="0.2">
      <c r="B99" s="45" t="s">
        <v>7</v>
      </c>
      <c r="C99" s="45" t="s">
        <v>20</v>
      </c>
      <c r="D99" s="45" t="s">
        <v>20</v>
      </c>
      <c r="E99" s="45" t="s">
        <v>20</v>
      </c>
      <c r="F99" s="45" t="s">
        <v>14</v>
      </c>
      <c r="G99" s="45" t="s">
        <v>17</v>
      </c>
      <c r="H99" s="45"/>
      <c r="I99" s="45"/>
      <c r="J99" s="45"/>
      <c r="K99" s="330"/>
      <c r="L99" s="234" t="s">
        <v>78</v>
      </c>
      <c r="M99" s="47"/>
      <c r="N99" s="47"/>
      <c r="O99" s="48"/>
      <c r="P99" s="48"/>
      <c r="Q99" s="743">
        <f>SUM(Q100)</f>
        <v>442576888</v>
      </c>
      <c r="R99" s="212"/>
      <c r="S99" s="212"/>
      <c r="T99" s="90"/>
      <c r="U99" s="843"/>
      <c r="V99" s="830"/>
      <c r="W99" s="844"/>
    </row>
    <row r="100" spans="2:23"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4">
        <f>SUM(Q101)</f>
        <v>442576888</v>
      </c>
      <c r="R100" s="213"/>
      <c r="S100" s="213"/>
      <c r="T100" s="91"/>
      <c r="U100" s="843"/>
      <c r="V100" s="830"/>
      <c r="W100" s="844"/>
    </row>
    <row r="101" spans="2:23" ht="30" x14ac:dyDescent="0.2">
      <c r="B101" s="321"/>
      <c r="C101" s="93"/>
      <c r="D101" s="93"/>
      <c r="E101" s="93"/>
      <c r="F101" s="93"/>
      <c r="G101" s="93"/>
      <c r="H101" s="93"/>
      <c r="I101" s="93"/>
      <c r="J101" s="344"/>
      <c r="K101" s="303"/>
      <c r="L101" s="58" t="s">
        <v>106174</v>
      </c>
      <c r="M101" s="59" t="s">
        <v>106195</v>
      </c>
      <c r="N101" s="59" t="s">
        <v>370</v>
      </c>
      <c r="O101" s="60" t="s">
        <v>234</v>
      </c>
      <c r="P101" s="59" t="s">
        <v>231</v>
      </c>
      <c r="Q101" s="745">
        <f>157576888+100000000+185000000</f>
        <v>442576888</v>
      </c>
      <c r="R101" s="62"/>
      <c r="S101" s="97"/>
      <c r="T101" s="94" t="s">
        <v>188</v>
      </c>
      <c r="U101" s="845">
        <v>211693632</v>
      </c>
      <c r="V101" s="833">
        <v>211693632</v>
      </c>
      <c r="W101" s="846">
        <f t="shared" si="2"/>
        <v>-230883256</v>
      </c>
    </row>
    <row r="102" spans="2:23"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2">
        <f>+Q103</f>
        <v>1860000000</v>
      </c>
      <c r="R102" s="211"/>
      <c r="S102" s="211"/>
      <c r="T102" s="682"/>
      <c r="U102" s="843"/>
      <c r="V102" s="830"/>
      <c r="W102" s="844"/>
    </row>
    <row r="103" spans="2:23"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3">
        <f>+Q104</f>
        <v>1860000000</v>
      </c>
      <c r="R103" s="212"/>
      <c r="S103" s="212"/>
      <c r="T103" s="90"/>
      <c r="U103" s="843"/>
      <c r="V103" s="830"/>
      <c r="W103" s="844"/>
    </row>
    <row r="104" spans="2:23" ht="45"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4">
        <f>+Q105</f>
        <v>1860000000</v>
      </c>
      <c r="R104" s="213"/>
      <c r="S104" s="213"/>
      <c r="T104" s="91"/>
      <c r="U104" s="843"/>
      <c r="V104" s="830"/>
      <c r="W104" s="844"/>
    </row>
    <row r="105" spans="2:23"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4">
        <f>+Q106+Q108</f>
        <v>1860000000</v>
      </c>
      <c r="R105" s="213"/>
      <c r="S105" s="213"/>
      <c r="T105" s="91"/>
      <c r="U105" s="843"/>
      <c r="V105" s="830"/>
      <c r="W105" s="844"/>
    </row>
    <row r="106" spans="2:23"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4">
        <f>+Q107</f>
        <v>1852000000</v>
      </c>
      <c r="R106" s="213"/>
      <c r="S106" s="213"/>
      <c r="T106" s="91"/>
      <c r="U106" s="843"/>
      <c r="V106" s="830"/>
      <c r="W106" s="844"/>
    </row>
    <row r="107" spans="2:23" ht="30" x14ac:dyDescent="0.2">
      <c r="B107" s="321"/>
      <c r="C107" s="93"/>
      <c r="D107" s="93"/>
      <c r="E107" s="93"/>
      <c r="F107" s="93"/>
      <c r="G107" s="93"/>
      <c r="H107" s="93"/>
      <c r="I107" s="93"/>
      <c r="J107" s="344"/>
      <c r="K107" s="353" t="s">
        <v>373</v>
      </c>
      <c r="L107" s="4" t="s">
        <v>83</v>
      </c>
      <c r="M107" s="2">
        <v>44928</v>
      </c>
      <c r="N107" s="2" t="s">
        <v>261</v>
      </c>
      <c r="O107" s="3" t="s">
        <v>364</v>
      </c>
      <c r="P107" s="3" t="s">
        <v>209</v>
      </c>
      <c r="Q107" s="745">
        <v>1852000000</v>
      </c>
      <c r="R107" s="62"/>
      <c r="S107" s="63"/>
      <c r="T107" s="94" t="s">
        <v>166</v>
      </c>
      <c r="U107" s="845">
        <v>1845905948</v>
      </c>
      <c r="V107" s="833">
        <v>268576311</v>
      </c>
      <c r="W107" s="846">
        <f t="shared" si="2"/>
        <v>-1583423689</v>
      </c>
    </row>
    <row r="108" spans="2:23"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4">
        <f>+Q109</f>
        <v>8000000</v>
      </c>
      <c r="R108" s="213"/>
      <c r="S108" s="213"/>
      <c r="T108" s="91"/>
      <c r="U108" s="843"/>
      <c r="V108" s="830"/>
      <c r="W108" s="844"/>
    </row>
    <row r="109" spans="2:23" ht="45" x14ac:dyDescent="0.2">
      <c r="B109" s="321"/>
      <c r="C109" s="93"/>
      <c r="D109" s="93"/>
      <c r="E109" s="93"/>
      <c r="F109" s="93"/>
      <c r="G109" s="93"/>
      <c r="H109" s="93"/>
      <c r="I109" s="93"/>
      <c r="J109" s="344"/>
      <c r="K109" s="706">
        <v>84131500</v>
      </c>
      <c r="L109" s="58" t="s">
        <v>363</v>
      </c>
      <c r="M109" s="59">
        <v>45202</v>
      </c>
      <c r="N109" s="59" t="s">
        <v>368</v>
      </c>
      <c r="O109" s="60" t="s">
        <v>364</v>
      </c>
      <c r="P109" s="60" t="s">
        <v>426</v>
      </c>
      <c r="Q109" s="745">
        <v>8000000</v>
      </c>
      <c r="R109" s="62"/>
      <c r="S109" s="63"/>
      <c r="T109" s="94" t="s">
        <v>358</v>
      </c>
      <c r="U109" s="845"/>
      <c r="V109" s="833"/>
      <c r="W109" s="846">
        <f t="shared" si="2"/>
        <v>-8000000</v>
      </c>
    </row>
    <row r="110" spans="2:23"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2">
        <f>+Q111+Q115+Q141+Q149+Q153</f>
        <v>1698241000</v>
      </c>
      <c r="R110" s="211"/>
      <c r="S110" s="211"/>
      <c r="T110" s="682"/>
      <c r="U110" s="843"/>
      <c r="V110" s="830"/>
      <c r="W110" s="844"/>
    </row>
    <row r="111" spans="2:23"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3">
        <f>+Q112</f>
        <v>116380000</v>
      </c>
      <c r="R111" s="212"/>
      <c r="S111" s="212"/>
      <c r="T111" s="90"/>
      <c r="U111" s="843"/>
      <c r="V111" s="830"/>
      <c r="W111" s="844"/>
    </row>
    <row r="112" spans="2:23"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4">
        <f>SUM(Q113:Q114,)</f>
        <v>116380000</v>
      </c>
      <c r="R112" s="213"/>
      <c r="S112" s="213"/>
      <c r="T112" s="91"/>
      <c r="U112" s="843"/>
      <c r="V112" s="830"/>
      <c r="W112" s="844"/>
    </row>
    <row r="113" spans="2:23" ht="105"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5">
        <v>58190000</v>
      </c>
      <c r="R113" s="797"/>
      <c r="S113" s="63"/>
      <c r="T113" s="94" t="s">
        <v>411</v>
      </c>
      <c r="U113" s="845">
        <v>58190000</v>
      </c>
      <c r="V113" s="833">
        <v>57329800</v>
      </c>
      <c r="W113" s="846">
        <f t="shared" si="2"/>
        <v>-860200</v>
      </c>
    </row>
    <row r="114" spans="2:23" ht="105" x14ac:dyDescent="0.2">
      <c r="B114" s="321"/>
      <c r="C114" s="93"/>
      <c r="D114" s="93"/>
      <c r="E114" s="93"/>
      <c r="F114" s="93"/>
      <c r="G114" s="93"/>
      <c r="H114" s="93"/>
      <c r="I114" s="93"/>
      <c r="J114" s="344"/>
      <c r="K114" s="303">
        <v>80121600</v>
      </c>
      <c r="L114" s="58" t="s">
        <v>106160</v>
      </c>
      <c r="M114" s="59">
        <v>44936</v>
      </c>
      <c r="N114" s="59" t="s">
        <v>273</v>
      </c>
      <c r="O114" s="60" t="s">
        <v>234</v>
      </c>
      <c r="P114" s="60" t="s">
        <v>262</v>
      </c>
      <c r="Q114" s="745">
        <v>58190000</v>
      </c>
      <c r="R114" s="300"/>
      <c r="S114" s="98"/>
      <c r="T114" s="94" t="s">
        <v>106159</v>
      </c>
      <c r="U114" s="845">
        <v>58190000</v>
      </c>
      <c r="V114" s="833">
        <v>57329800</v>
      </c>
      <c r="W114" s="846">
        <f t="shared" si="2"/>
        <v>-860200</v>
      </c>
    </row>
    <row r="115" spans="2:23" x14ac:dyDescent="0.2">
      <c r="B115" s="45" t="s">
        <v>7</v>
      </c>
      <c r="C115" s="45" t="s">
        <v>20</v>
      </c>
      <c r="D115" s="45" t="s">
        <v>20</v>
      </c>
      <c r="E115" s="45" t="s">
        <v>20</v>
      </c>
      <c r="F115" s="45" t="s">
        <v>16</v>
      </c>
      <c r="G115" s="45" t="s">
        <v>11</v>
      </c>
      <c r="H115" s="45"/>
      <c r="I115" s="45"/>
      <c r="J115" s="45"/>
      <c r="K115" s="330"/>
      <c r="L115" s="234" t="s">
        <v>88</v>
      </c>
      <c r="M115" s="47"/>
      <c r="N115" s="47"/>
      <c r="O115" s="48"/>
      <c r="P115" s="48"/>
      <c r="Q115" s="743">
        <f>+Q116</f>
        <v>1392841000</v>
      </c>
      <c r="R115" s="212"/>
      <c r="S115" s="212"/>
      <c r="T115" s="686"/>
      <c r="U115" s="843"/>
      <c r="V115" s="830"/>
      <c r="W115" s="844"/>
    </row>
    <row r="116" spans="2:23" ht="30" x14ac:dyDescent="0.2">
      <c r="B116" s="51" t="s">
        <v>7</v>
      </c>
      <c r="C116" s="51" t="s">
        <v>20</v>
      </c>
      <c r="D116" s="51" t="s">
        <v>20</v>
      </c>
      <c r="E116" s="51" t="s">
        <v>20</v>
      </c>
      <c r="F116" s="51" t="s">
        <v>16</v>
      </c>
      <c r="G116" s="51" t="s">
        <v>11</v>
      </c>
      <c r="H116" s="51" t="s">
        <v>8</v>
      </c>
      <c r="I116" s="51"/>
      <c r="J116" s="51"/>
      <c r="K116" s="51"/>
      <c r="L116" s="235" t="s">
        <v>106</v>
      </c>
      <c r="M116" s="54"/>
      <c r="N116" s="54"/>
      <c r="O116" s="55"/>
      <c r="P116" s="55"/>
      <c r="Q116" s="744">
        <f>+Q117+Q125+Q127</f>
        <v>1392841000</v>
      </c>
      <c r="R116" s="213"/>
      <c r="S116" s="213"/>
      <c r="T116" s="91"/>
      <c r="U116" s="843"/>
      <c r="V116" s="830"/>
      <c r="W116" s="844"/>
    </row>
    <row r="117" spans="2:23" ht="30" x14ac:dyDescent="0.2">
      <c r="B117" s="51" t="s">
        <v>7</v>
      </c>
      <c r="C117" s="51" t="s">
        <v>20</v>
      </c>
      <c r="D117" s="51" t="s">
        <v>20</v>
      </c>
      <c r="E117" s="51" t="s">
        <v>20</v>
      </c>
      <c r="F117" s="51" t="s">
        <v>16</v>
      </c>
      <c r="G117" s="51" t="s">
        <v>11</v>
      </c>
      <c r="H117" s="51" t="s">
        <v>8</v>
      </c>
      <c r="I117" s="51" t="s">
        <v>21</v>
      </c>
      <c r="J117" s="77"/>
      <c r="K117" s="77"/>
      <c r="L117" s="235" t="s">
        <v>89</v>
      </c>
      <c r="M117" s="54"/>
      <c r="N117" s="54"/>
      <c r="O117" s="55"/>
      <c r="P117" s="80"/>
      <c r="Q117" s="744">
        <f>SUM(Q118:Q124)</f>
        <v>355760000</v>
      </c>
      <c r="R117" s="213"/>
      <c r="S117" s="213"/>
      <c r="T117" s="91"/>
      <c r="U117" s="843"/>
      <c r="V117" s="830"/>
      <c r="W117" s="844"/>
    </row>
    <row r="118" spans="2:23" ht="105" x14ac:dyDescent="0.2">
      <c r="B118" s="321"/>
      <c r="C118" s="93"/>
      <c r="D118" s="93"/>
      <c r="E118" s="93"/>
      <c r="F118" s="93"/>
      <c r="G118" s="93"/>
      <c r="H118" s="93"/>
      <c r="I118" s="93"/>
      <c r="J118" s="344"/>
      <c r="K118" s="328">
        <v>80101500</v>
      </c>
      <c r="L118" s="708" t="s">
        <v>106203</v>
      </c>
      <c r="M118" s="59">
        <v>44941</v>
      </c>
      <c r="N118" s="59" t="s">
        <v>261</v>
      </c>
      <c r="O118" s="60" t="s">
        <v>234</v>
      </c>
      <c r="P118" s="60" t="s">
        <v>262</v>
      </c>
      <c r="Q118" s="746">
        <v>46000000</v>
      </c>
      <c r="R118" s="300"/>
      <c r="S118" s="796"/>
      <c r="T118" s="94" t="s">
        <v>163</v>
      </c>
      <c r="U118" s="845">
        <v>46000000</v>
      </c>
      <c r="V118" s="833">
        <v>31270800</v>
      </c>
      <c r="W118" s="846">
        <f t="shared" si="2"/>
        <v>-14729200</v>
      </c>
    </row>
    <row r="119" spans="2:23" ht="120" x14ac:dyDescent="0.2">
      <c r="B119" s="321"/>
      <c r="C119" s="93"/>
      <c r="D119" s="93"/>
      <c r="E119" s="93"/>
      <c r="F119" s="93"/>
      <c r="G119" s="93"/>
      <c r="H119" s="93"/>
      <c r="I119" s="93"/>
      <c r="J119" s="344"/>
      <c r="K119" s="328">
        <v>80101500</v>
      </c>
      <c r="L119" s="58" t="s">
        <v>106139</v>
      </c>
      <c r="M119" s="59">
        <v>44941</v>
      </c>
      <c r="N119" s="59" t="s">
        <v>261</v>
      </c>
      <c r="O119" s="60" t="s">
        <v>234</v>
      </c>
      <c r="P119" s="60" t="s">
        <v>262</v>
      </c>
      <c r="Q119" s="746">
        <v>58190000</v>
      </c>
      <c r="R119" s="798"/>
      <c r="S119" s="795"/>
      <c r="T119" s="687" t="s">
        <v>283</v>
      </c>
      <c r="U119" s="847">
        <v>57329800</v>
      </c>
      <c r="V119" s="834">
        <v>57329800</v>
      </c>
      <c r="W119" s="846">
        <f t="shared" si="2"/>
        <v>-860200</v>
      </c>
    </row>
    <row r="120" spans="2:23" ht="150" x14ac:dyDescent="0.2">
      <c r="B120" s="321"/>
      <c r="C120" s="93"/>
      <c r="D120" s="93"/>
      <c r="E120" s="93"/>
      <c r="F120" s="93"/>
      <c r="G120" s="93"/>
      <c r="H120" s="93"/>
      <c r="I120" s="93"/>
      <c r="J120" s="344"/>
      <c r="K120" s="328">
        <v>80101500</v>
      </c>
      <c r="L120" s="58" t="s">
        <v>106140</v>
      </c>
      <c r="M120" s="59">
        <v>44941</v>
      </c>
      <c r="N120" s="59" t="s">
        <v>261</v>
      </c>
      <c r="O120" s="60" t="s">
        <v>234</v>
      </c>
      <c r="P120" s="60" t="s">
        <v>262</v>
      </c>
      <c r="Q120" s="746">
        <v>58190000</v>
      </c>
      <c r="R120" s="62"/>
      <c r="S120" s="63"/>
      <c r="T120" s="687" t="s">
        <v>283</v>
      </c>
      <c r="U120" s="847">
        <v>57329800</v>
      </c>
      <c r="V120" s="834">
        <v>57329800</v>
      </c>
      <c r="W120" s="846">
        <f t="shared" si="2"/>
        <v>-860200</v>
      </c>
    </row>
    <row r="121" spans="2:23" ht="90" x14ac:dyDescent="0.2">
      <c r="B121" s="321"/>
      <c r="C121" s="93"/>
      <c r="D121" s="93"/>
      <c r="E121" s="93"/>
      <c r="F121" s="93"/>
      <c r="G121" s="93"/>
      <c r="H121" s="93"/>
      <c r="I121" s="93"/>
      <c r="J121" s="344"/>
      <c r="K121" s="328">
        <v>80101500</v>
      </c>
      <c r="L121" s="58" t="s">
        <v>106158</v>
      </c>
      <c r="M121" s="59">
        <v>44941</v>
      </c>
      <c r="N121" s="59" t="s">
        <v>261</v>
      </c>
      <c r="O121" s="60" t="s">
        <v>234</v>
      </c>
      <c r="P121" s="60" t="s">
        <v>262</v>
      </c>
      <c r="Q121" s="746">
        <v>58190000</v>
      </c>
      <c r="R121" s="62"/>
      <c r="S121" s="63"/>
      <c r="T121" s="688" t="s">
        <v>283</v>
      </c>
      <c r="U121" s="847">
        <v>57329800</v>
      </c>
      <c r="V121" s="834">
        <v>31270800</v>
      </c>
      <c r="W121" s="846">
        <f t="shared" si="2"/>
        <v>-26919200</v>
      </c>
    </row>
    <row r="122" spans="2:23" ht="90" x14ac:dyDescent="0.2">
      <c r="B122" s="321"/>
      <c r="C122" s="93"/>
      <c r="D122" s="93"/>
      <c r="E122" s="93"/>
      <c r="F122" s="93"/>
      <c r="G122" s="93"/>
      <c r="H122" s="93"/>
      <c r="I122" s="93"/>
      <c r="J122" s="344"/>
      <c r="K122" s="328">
        <v>80101500</v>
      </c>
      <c r="L122" s="58" t="s">
        <v>106157</v>
      </c>
      <c r="M122" s="59">
        <v>44941</v>
      </c>
      <c r="N122" s="59" t="s">
        <v>261</v>
      </c>
      <c r="O122" s="60" t="s">
        <v>234</v>
      </c>
      <c r="P122" s="60" t="s">
        <v>262</v>
      </c>
      <c r="Q122" s="746">
        <v>58190000</v>
      </c>
      <c r="R122" s="62"/>
      <c r="S122" s="63"/>
      <c r="T122" s="688" t="s">
        <v>283</v>
      </c>
      <c r="U122" s="847">
        <v>57329800</v>
      </c>
      <c r="V122" s="834">
        <v>31270800</v>
      </c>
      <c r="W122" s="846">
        <f t="shared" si="2"/>
        <v>-26919200</v>
      </c>
    </row>
    <row r="123" spans="2:23" ht="30" x14ac:dyDescent="0.2">
      <c r="B123" s="322"/>
      <c r="C123" s="301"/>
      <c r="D123" s="301"/>
      <c r="E123" s="301"/>
      <c r="F123" s="301"/>
      <c r="G123" s="301"/>
      <c r="H123" s="301"/>
      <c r="I123" s="301"/>
      <c r="J123" s="307"/>
      <c r="K123" s="328">
        <v>80101500</v>
      </c>
      <c r="L123" s="58" t="s">
        <v>180</v>
      </c>
      <c r="M123" s="59">
        <v>45179</v>
      </c>
      <c r="N123" s="59" t="s">
        <v>106145</v>
      </c>
      <c r="O123" s="60" t="s">
        <v>257</v>
      </c>
      <c r="P123" s="60" t="s">
        <v>262</v>
      </c>
      <c r="Q123" s="745">
        <v>27000000</v>
      </c>
      <c r="R123" s="62"/>
      <c r="S123" s="63"/>
      <c r="T123" s="687" t="s">
        <v>401</v>
      </c>
      <c r="U123" s="847"/>
      <c r="V123" s="834"/>
      <c r="W123" s="846">
        <f t="shared" si="2"/>
        <v>-27000000</v>
      </c>
    </row>
    <row r="124" spans="2:23" ht="30" x14ac:dyDescent="0.2">
      <c r="B124" s="322"/>
      <c r="C124" s="714"/>
      <c r="D124" s="714"/>
      <c r="E124" s="714"/>
      <c r="F124" s="714"/>
      <c r="G124" s="714"/>
      <c r="H124" s="714"/>
      <c r="I124" s="714"/>
      <c r="J124" s="307"/>
      <c r="K124" s="303">
        <v>81101500</v>
      </c>
      <c r="L124" s="58" t="s">
        <v>106049</v>
      </c>
      <c r="M124" s="59">
        <v>44957</v>
      </c>
      <c r="N124" s="59" t="s">
        <v>259</v>
      </c>
      <c r="O124" s="60" t="s">
        <v>319</v>
      </c>
      <c r="P124" s="60" t="s">
        <v>106050</v>
      </c>
      <c r="Q124" s="745">
        <v>50000000</v>
      </c>
      <c r="R124" s="62"/>
      <c r="S124" s="63"/>
      <c r="T124" s="687" t="s">
        <v>348</v>
      </c>
      <c r="U124" s="847"/>
      <c r="V124" s="834"/>
      <c r="W124" s="846">
        <f t="shared" si="2"/>
        <v>-50000000</v>
      </c>
    </row>
    <row r="125" spans="2:23" x14ac:dyDescent="0.2">
      <c r="B125" s="51" t="s">
        <v>7</v>
      </c>
      <c r="C125" s="51" t="s">
        <v>20</v>
      </c>
      <c r="D125" s="51" t="s">
        <v>20</v>
      </c>
      <c r="E125" s="51" t="s">
        <v>20</v>
      </c>
      <c r="F125" s="51" t="s">
        <v>16</v>
      </c>
      <c r="G125" s="51" t="s">
        <v>11</v>
      </c>
      <c r="H125" s="51" t="s">
        <v>8</v>
      </c>
      <c r="I125" s="51" t="s">
        <v>22</v>
      </c>
      <c r="J125" s="51"/>
      <c r="K125" s="51"/>
      <c r="L125" s="235" t="s">
        <v>90</v>
      </c>
      <c r="M125" s="54"/>
      <c r="N125" s="54"/>
      <c r="O125" s="55"/>
      <c r="P125" s="80"/>
      <c r="Q125" s="744">
        <f>+Q126</f>
        <v>8500000</v>
      </c>
      <c r="R125" s="213"/>
      <c r="S125" s="213"/>
      <c r="T125" s="91"/>
      <c r="U125" s="843"/>
      <c r="V125" s="830"/>
      <c r="W125" s="844"/>
    </row>
    <row r="126" spans="2:23" ht="30" x14ac:dyDescent="0.2">
      <c r="B126" s="321"/>
      <c r="C126" s="93"/>
      <c r="D126" s="93"/>
      <c r="E126" s="93"/>
      <c r="F126" s="93"/>
      <c r="G126" s="93"/>
      <c r="H126" s="93"/>
      <c r="I126" s="93"/>
      <c r="J126" s="344"/>
      <c r="K126" s="328">
        <v>80101500</v>
      </c>
      <c r="L126" s="58" t="s">
        <v>243</v>
      </c>
      <c r="M126" s="59">
        <v>45184</v>
      </c>
      <c r="N126" s="59" t="s">
        <v>368</v>
      </c>
      <c r="O126" s="60" t="s">
        <v>371</v>
      </c>
      <c r="P126" s="60" t="s">
        <v>262</v>
      </c>
      <c r="Q126" s="745">
        <v>8500000</v>
      </c>
      <c r="R126" s="62"/>
      <c r="S126" s="63"/>
      <c r="T126" s="94" t="s">
        <v>163</v>
      </c>
      <c r="U126" s="845"/>
      <c r="V126" s="833"/>
      <c r="W126" s="846">
        <f t="shared" si="2"/>
        <v>-8500000</v>
      </c>
    </row>
    <row r="127" spans="2:23" ht="30" x14ac:dyDescent="0.2">
      <c r="B127" s="51" t="s">
        <v>7</v>
      </c>
      <c r="C127" s="51" t="s">
        <v>20</v>
      </c>
      <c r="D127" s="51" t="s">
        <v>20</v>
      </c>
      <c r="E127" s="51" t="s">
        <v>20</v>
      </c>
      <c r="F127" s="51" t="s">
        <v>16</v>
      </c>
      <c r="G127" s="51" t="s">
        <v>11</v>
      </c>
      <c r="H127" s="51" t="s">
        <v>8</v>
      </c>
      <c r="I127" s="51" t="s">
        <v>32</v>
      </c>
      <c r="J127" s="51"/>
      <c r="K127" s="51"/>
      <c r="L127" s="235" t="s">
        <v>91</v>
      </c>
      <c r="M127" s="54"/>
      <c r="N127" s="54"/>
      <c r="O127" s="55"/>
      <c r="P127" s="55"/>
      <c r="Q127" s="744">
        <f>SUM(Q128:Q140)</f>
        <v>1028581000</v>
      </c>
      <c r="R127" s="213"/>
      <c r="S127" s="213"/>
      <c r="T127" s="91"/>
      <c r="U127" s="843"/>
      <c r="V127" s="830"/>
      <c r="W127" s="844"/>
    </row>
    <row r="128" spans="2:23" ht="42" customHeight="1" x14ac:dyDescent="0.2">
      <c r="B128" s="321"/>
      <c r="C128" s="93"/>
      <c r="D128" s="93"/>
      <c r="E128" s="93"/>
      <c r="F128" s="93"/>
      <c r="G128" s="93"/>
      <c r="H128" s="93"/>
      <c r="I128" s="93"/>
      <c r="J128" s="344"/>
      <c r="K128" s="706" t="s">
        <v>106127</v>
      </c>
      <c r="L128" s="58" t="s">
        <v>427</v>
      </c>
      <c r="M128" s="59">
        <v>44998</v>
      </c>
      <c r="N128" s="59" t="s">
        <v>315</v>
      </c>
      <c r="O128" s="60" t="s">
        <v>338</v>
      </c>
      <c r="P128" s="60" t="s">
        <v>425</v>
      </c>
      <c r="Q128" s="745">
        <v>38000000</v>
      </c>
      <c r="R128" s="62"/>
      <c r="S128" s="63"/>
      <c r="T128" s="94" t="s">
        <v>156</v>
      </c>
      <c r="U128" s="845"/>
      <c r="V128" s="833"/>
      <c r="W128" s="846">
        <f t="shared" si="2"/>
        <v>-38000000</v>
      </c>
    </row>
    <row r="129" spans="2:23" ht="48" customHeight="1" x14ac:dyDescent="0.2">
      <c r="B129" s="321"/>
      <c r="C129" s="93"/>
      <c r="D129" s="93"/>
      <c r="E129" s="93"/>
      <c r="F129" s="93"/>
      <c r="G129" s="93"/>
      <c r="H129" s="93"/>
      <c r="I129" s="93"/>
      <c r="J129" s="344"/>
      <c r="K129" s="706">
        <v>43222501</v>
      </c>
      <c r="L129" s="58" t="s">
        <v>155</v>
      </c>
      <c r="M129" s="59">
        <v>44942</v>
      </c>
      <c r="N129" s="59" t="s">
        <v>259</v>
      </c>
      <c r="O129" s="60" t="s">
        <v>319</v>
      </c>
      <c r="P129" s="60" t="s">
        <v>425</v>
      </c>
      <c r="Q129" s="745">
        <v>56500000</v>
      </c>
      <c r="R129" s="62"/>
      <c r="S129" s="63"/>
      <c r="T129" s="94" t="s">
        <v>156</v>
      </c>
      <c r="U129" s="845">
        <v>56500000</v>
      </c>
      <c r="V129" s="833"/>
      <c r="W129" s="846">
        <f t="shared" si="2"/>
        <v>-56500000</v>
      </c>
    </row>
    <row r="130" spans="2:23" ht="45" x14ac:dyDescent="0.2">
      <c r="B130" s="321"/>
      <c r="C130" s="93"/>
      <c r="D130" s="93"/>
      <c r="E130" s="93"/>
      <c r="F130" s="93"/>
      <c r="G130" s="93"/>
      <c r="H130" s="93"/>
      <c r="I130" s="93"/>
      <c r="J130" s="344"/>
      <c r="K130" s="706">
        <v>81111500</v>
      </c>
      <c r="L130" s="58" t="s">
        <v>106128</v>
      </c>
      <c r="M130" s="59">
        <v>45000</v>
      </c>
      <c r="N130" s="59" t="s">
        <v>438</v>
      </c>
      <c r="O130" s="60" t="s">
        <v>305</v>
      </c>
      <c r="P130" s="60" t="s">
        <v>106041</v>
      </c>
      <c r="Q130" s="748">
        <v>42000000</v>
      </c>
      <c r="R130" s="62"/>
      <c r="S130" s="63"/>
      <c r="T130" s="94" t="s">
        <v>156</v>
      </c>
      <c r="U130" s="845"/>
      <c r="V130" s="833"/>
      <c r="W130" s="846">
        <f t="shared" si="2"/>
        <v>-42000000</v>
      </c>
    </row>
    <row r="131" spans="2:23" ht="45" x14ac:dyDescent="0.2">
      <c r="B131" s="321"/>
      <c r="C131" s="93"/>
      <c r="D131" s="93"/>
      <c r="E131" s="93"/>
      <c r="F131" s="93"/>
      <c r="G131" s="93"/>
      <c r="H131" s="93"/>
      <c r="I131" s="93"/>
      <c r="J131" s="344"/>
      <c r="K131" s="706">
        <v>81111500</v>
      </c>
      <c r="L131" s="58" t="s">
        <v>416</v>
      </c>
      <c r="M131" s="59">
        <v>44935</v>
      </c>
      <c r="N131" s="59" t="s">
        <v>261</v>
      </c>
      <c r="O131" s="60" t="s">
        <v>234</v>
      </c>
      <c r="P131" s="60" t="s">
        <v>221</v>
      </c>
      <c r="Q131" s="748">
        <v>58190000</v>
      </c>
      <c r="R131" s="62"/>
      <c r="S131" s="63"/>
      <c r="T131" s="94" t="s">
        <v>156</v>
      </c>
      <c r="U131" s="845">
        <v>58190000</v>
      </c>
      <c r="V131" s="833"/>
      <c r="W131" s="846">
        <f t="shared" si="2"/>
        <v>-58190000</v>
      </c>
    </row>
    <row r="132" spans="2:23" ht="45" x14ac:dyDescent="0.2">
      <c r="B132" s="321"/>
      <c r="C132" s="93"/>
      <c r="D132" s="93"/>
      <c r="E132" s="93"/>
      <c r="F132" s="93"/>
      <c r="G132" s="93"/>
      <c r="H132" s="93"/>
      <c r="I132" s="93"/>
      <c r="J132" s="344"/>
      <c r="K132" s="706">
        <v>81111500</v>
      </c>
      <c r="L132" s="58" t="s">
        <v>106129</v>
      </c>
      <c r="M132" s="59">
        <v>44935</v>
      </c>
      <c r="N132" s="59" t="s">
        <v>259</v>
      </c>
      <c r="O132" s="60" t="s">
        <v>234</v>
      </c>
      <c r="P132" s="60" t="s">
        <v>221</v>
      </c>
      <c r="Q132" s="748">
        <v>42108000</v>
      </c>
      <c r="R132" s="62"/>
      <c r="S132" s="63"/>
      <c r="T132" s="94" t="s">
        <v>156</v>
      </c>
      <c r="U132" s="845">
        <v>42108000</v>
      </c>
      <c r="V132" s="833"/>
      <c r="W132" s="846">
        <f t="shared" si="2"/>
        <v>-42108000</v>
      </c>
    </row>
    <row r="133" spans="2:23" ht="30" x14ac:dyDescent="0.2">
      <c r="B133" s="321"/>
      <c r="C133" s="93"/>
      <c r="D133" s="93"/>
      <c r="E133" s="93"/>
      <c r="F133" s="93"/>
      <c r="G133" s="93"/>
      <c r="H133" s="93"/>
      <c r="I133" s="93"/>
      <c r="J133" s="344"/>
      <c r="K133" s="706">
        <v>81111500</v>
      </c>
      <c r="L133" s="129" t="s">
        <v>415</v>
      </c>
      <c r="M133" s="59">
        <v>44935</v>
      </c>
      <c r="N133" s="59" t="s">
        <v>259</v>
      </c>
      <c r="O133" s="60" t="s">
        <v>234</v>
      </c>
      <c r="P133" s="60" t="s">
        <v>221</v>
      </c>
      <c r="Q133" s="748">
        <v>58190000</v>
      </c>
      <c r="R133" s="62"/>
      <c r="S133" s="63"/>
      <c r="T133" s="94" t="s">
        <v>156</v>
      </c>
      <c r="U133" s="845">
        <v>58190000</v>
      </c>
      <c r="V133" s="833">
        <v>54202720.140000001</v>
      </c>
      <c r="W133" s="846">
        <f t="shared" si="2"/>
        <v>-3987279.8599999994</v>
      </c>
    </row>
    <row r="134" spans="2:23" ht="30" x14ac:dyDescent="0.2">
      <c r="B134" s="321"/>
      <c r="C134" s="93"/>
      <c r="D134" s="93"/>
      <c r="E134" s="93"/>
      <c r="F134" s="93"/>
      <c r="G134" s="93"/>
      <c r="H134" s="93"/>
      <c r="I134" s="93"/>
      <c r="J134" s="344"/>
      <c r="K134" s="706">
        <v>82112200</v>
      </c>
      <c r="L134" s="58" t="s">
        <v>153</v>
      </c>
      <c r="M134" s="59">
        <v>44935</v>
      </c>
      <c r="N134" s="59" t="s">
        <v>259</v>
      </c>
      <c r="O134" s="60" t="s">
        <v>319</v>
      </c>
      <c r="P134" s="60" t="s">
        <v>221</v>
      </c>
      <c r="Q134" s="745">
        <v>11000000</v>
      </c>
      <c r="R134" s="62"/>
      <c r="S134" s="72"/>
      <c r="T134" s="94" t="s">
        <v>156</v>
      </c>
      <c r="U134" s="845">
        <v>11000000</v>
      </c>
      <c r="V134" s="833">
        <v>10816900</v>
      </c>
      <c r="W134" s="846">
        <f t="shared" si="2"/>
        <v>-183100</v>
      </c>
    </row>
    <row r="135" spans="2:23" ht="30" x14ac:dyDescent="0.2">
      <c r="B135" s="321"/>
      <c r="C135" s="93"/>
      <c r="D135" s="93"/>
      <c r="E135" s="93"/>
      <c r="F135" s="93"/>
      <c r="G135" s="93"/>
      <c r="H135" s="93"/>
      <c r="I135" s="93"/>
      <c r="J135" s="344"/>
      <c r="K135" s="706">
        <v>82112200</v>
      </c>
      <c r="L135" s="58" t="s">
        <v>169</v>
      </c>
      <c r="M135" s="59">
        <v>45082</v>
      </c>
      <c r="N135" s="59" t="s">
        <v>367</v>
      </c>
      <c r="O135" s="60" t="s">
        <v>326</v>
      </c>
      <c r="P135" s="60" t="s">
        <v>221</v>
      </c>
      <c r="Q135" s="745">
        <v>120000000</v>
      </c>
      <c r="R135" s="62"/>
      <c r="S135" s="72"/>
      <c r="T135" s="94" t="s">
        <v>156</v>
      </c>
      <c r="U135" s="845"/>
      <c r="V135" s="833"/>
      <c r="W135" s="846">
        <f t="shared" si="2"/>
        <v>-120000000</v>
      </c>
    </row>
    <row r="136" spans="2:23" ht="75" x14ac:dyDescent="0.2">
      <c r="B136" s="321"/>
      <c r="C136" s="93"/>
      <c r="D136" s="93"/>
      <c r="E136" s="93"/>
      <c r="F136" s="93"/>
      <c r="G136" s="93"/>
      <c r="H136" s="93"/>
      <c r="I136" s="93"/>
      <c r="J136" s="344"/>
      <c r="K136" s="706" t="s">
        <v>106130</v>
      </c>
      <c r="L136" s="100" t="s">
        <v>106131</v>
      </c>
      <c r="M136" s="59">
        <v>45000</v>
      </c>
      <c r="N136" s="59" t="s">
        <v>438</v>
      </c>
      <c r="O136" s="60" t="s">
        <v>305</v>
      </c>
      <c r="P136" s="60" t="s">
        <v>106041</v>
      </c>
      <c r="Q136" s="748">
        <v>260000000</v>
      </c>
      <c r="R136" s="712"/>
      <c r="S136" s="72"/>
      <c r="T136" s="94" t="s">
        <v>156</v>
      </c>
      <c r="U136" s="845"/>
      <c r="V136" s="833"/>
      <c r="W136" s="846">
        <f t="shared" si="2"/>
        <v>-260000000</v>
      </c>
    </row>
    <row r="137" spans="2:23" ht="45" x14ac:dyDescent="0.2">
      <c r="B137" s="321"/>
      <c r="C137" s="93"/>
      <c r="D137" s="93"/>
      <c r="E137" s="93"/>
      <c r="F137" s="93"/>
      <c r="G137" s="93"/>
      <c r="H137" s="93"/>
      <c r="I137" s="93"/>
      <c r="J137" s="344"/>
      <c r="K137" s="328">
        <v>82112200</v>
      </c>
      <c r="L137" s="129" t="s">
        <v>106191</v>
      </c>
      <c r="M137" s="59">
        <v>44935</v>
      </c>
      <c r="N137" s="59" t="s">
        <v>259</v>
      </c>
      <c r="O137" s="60" t="s">
        <v>326</v>
      </c>
      <c r="P137" s="60" t="s">
        <v>430</v>
      </c>
      <c r="Q137" s="745">
        <v>206000000</v>
      </c>
      <c r="R137" s="62"/>
      <c r="S137" s="63"/>
      <c r="T137" s="94" t="s">
        <v>156</v>
      </c>
      <c r="U137" s="845">
        <v>206000000</v>
      </c>
      <c r="V137" s="833"/>
      <c r="W137" s="846">
        <f t="shared" si="2"/>
        <v>-206000000</v>
      </c>
    </row>
    <row r="138" spans="2:23" ht="60" x14ac:dyDescent="0.2">
      <c r="B138" s="321"/>
      <c r="C138" s="93"/>
      <c r="D138" s="93"/>
      <c r="E138" s="93"/>
      <c r="F138" s="93"/>
      <c r="G138" s="93"/>
      <c r="H138" s="93"/>
      <c r="I138" s="93"/>
      <c r="J138" s="344"/>
      <c r="K138" s="328">
        <v>80101500</v>
      </c>
      <c r="L138" s="58" t="s">
        <v>106190</v>
      </c>
      <c r="M138" s="59">
        <v>44936</v>
      </c>
      <c r="N138" s="59" t="s">
        <v>261</v>
      </c>
      <c r="O138" s="60" t="s">
        <v>305</v>
      </c>
      <c r="P138" s="60" t="s">
        <v>333</v>
      </c>
      <c r="Q138" s="745">
        <v>52800000</v>
      </c>
      <c r="R138" s="62"/>
      <c r="S138" s="63"/>
      <c r="T138" s="94" t="s">
        <v>263</v>
      </c>
      <c r="U138" s="845"/>
      <c r="V138" s="833"/>
      <c r="W138" s="846">
        <f t="shared" si="2"/>
        <v>-52800000</v>
      </c>
    </row>
    <row r="139" spans="2:23" ht="30" x14ac:dyDescent="0.2">
      <c r="B139" s="321"/>
      <c r="C139" s="93"/>
      <c r="D139" s="93"/>
      <c r="E139" s="93"/>
      <c r="F139" s="93"/>
      <c r="G139" s="93"/>
      <c r="H139" s="93"/>
      <c r="I139" s="93"/>
      <c r="J139" s="344"/>
      <c r="K139" s="303">
        <v>80101500</v>
      </c>
      <c r="L139" s="129" t="s">
        <v>106136</v>
      </c>
      <c r="M139" s="59">
        <v>44936</v>
      </c>
      <c r="N139" s="59" t="s">
        <v>261</v>
      </c>
      <c r="O139" s="60" t="s">
        <v>234</v>
      </c>
      <c r="P139" s="60" t="s">
        <v>430</v>
      </c>
      <c r="Q139" s="745">
        <f>26565000-2772000</f>
        <v>23793000</v>
      </c>
      <c r="R139" s="62"/>
      <c r="S139" s="63"/>
      <c r="T139" s="94" t="s">
        <v>263</v>
      </c>
      <c r="U139" s="845">
        <v>23793000</v>
      </c>
      <c r="V139" s="833">
        <v>23793000</v>
      </c>
      <c r="W139" s="846">
        <f t="shared" si="2"/>
        <v>0</v>
      </c>
    </row>
    <row r="140" spans="2:23" ht="60" x14ac:dyDescent="0.2">
      <c r="B140" s="321"/>
      <c r="C140" s="93"/>
      <c r="D140" s="93"/>
      <c r="E140" s="93"/>
      <c r="F140" s="93"/>
      <c r="G140" s="93"/>
      <c r="H140" s="93"/>
      <c r="I140" s="93"/>
      <c r="J140" s="344"/>
      <c r="K140" s="328">
        <v>80111600</v>
      </c>
      <c r="L140" s="58" t="s">
        <v>106137</v>
      </c>
      <c r="M140" s="59">
        <v>44970</v>
      </c>
      <c r="N140" s="59" t="s">
        <v>256</v>
      </c>
      <c r="O140" s="60" t="s">
        <v>326</v>
      </c>
      <c r="P140" s="60" t="s">
        <v>333</v>
      </c>
      <c r="Q140" s="745">
        <f>25000000+35000000</f>
        <v>60000000</v>
      </c>
      <c r="R140" s="62"/>
      <c r="S140" s="63"/>
      <c r="T140" s="94" t="s">
        <v>263</v>
      </c>
      <c r="U140" s="845"/>
      <c r="V140" s="833"/>
      <c r="W140" s="846">
        <f t="shared" si="2"/>
        <v>-60000000</v>
      </c>
    </row>
    <row r="141" spans="2:23" ht="30" x14ac:dyDescent="0.2">
      <c r="B141" s="45" t="s">
        <v>7</v>
      </c>
      <c r="C141" s="45" t="s">
        <v>20</v>
      </c>
      <c r="D141" s="45" t="s">
        <v>20</v>
      </c>
      <c r="E141" s="45" t="s">
        <v>20</v>
      </c>
      <c r="F141" s="45" t="s">
        <v>16</v>
      </c>
      <c r="G141" s="45" t="s">
        <v>12</v>
      </c>
      <c r="H141" s="45"/>
      <c r="I141" s="45"/>
      <c r="J141" s="45"/>
      <c r="K141" s="330"/>
      <c r="L141" s="234" t="s">
        <v>92</v>
      </c>
      <c r="M141" s="47"/>
      <c r="N141" s="47"/>
      <c r="O141" s="48"/>
      <c r="P141" s="48"/>
      <c r="Q141" s="743">
        <f>+Q142+Q146</f>
        <v>54270000</v>
      </c>
      <c r="R141" s="212"/>
      <c r="S141" s="212"/>
      <c r="T141" s="90"/>
      <c r="U141" s="843"/>
      <c r="V141" s="830"/>
      <c r="W141" s="844"/>
    </row>
    <row r="142" spans="2:23" x14ac:dyDescent="0.2">
      <c r="B142" s="51" t="s">
        <v>7</v>
      </c>
      <c r="C142" s="51" t="s">
        <v>20</v>
      </c>
      <c r="D142" s="51" t="s">
        <v>20</v>
      </c>
      <c r="E142" s="51" t="s">
        <v>20</v>
      </c>
      <c r="F142" s="51" t="s">
        <v>16</v>
      </c>
      <c r="G142" s="51" t="s">
        <v>12</v>
      </c>
      <c r="H142" s="51" t="s">
        <v>8</v>
      </c>
      <c r="I142" s="51"/>
      <c r="J142" s="51"/>
      <c r="K142" s="51"/>
      <c r="L142" s="235" t="s">
        <v>93</v>
      </c>
      <c r="M142" s="54"/>
      <c r="N142" s="54"/>
      <c r="O142" s="55"/>
      <c r="P142" s="55"/>
      <c r="Q142" s="744">
        <f>SUM(Q143+Q144+Q145)</f>
        <v>42000000</v>
      </c>
      <c r="R142" s="213"/>
      <c r="S142" s="213"/>
      <c r="T142" s="91"/>
      <c r="U142" s="843"/>
      <c r="V142" s="830"/>
      <c r="W142" s="844"/>
    </row>
    <row r="143" spans="2:23" x14ac:dyDescent="0.2">
      <c r="B143" s="321"/>
      <c r="C143" s="93"/>
      <c r="D143" s="93"/>
      <c r="E143" s="93"/>
      <c r="F143" s="93"/>
      <c r="G143" s="93"/>
      <c r="H143" s="93"/>
      <c r="I143" s="93"/>
      <c r="J143" s="344"/>
      <c r="K143" s="328"/>
      <c r="L143" s="58" t="s">
        <v>182</v>
      </c>
      <c r="M143" s="59">
        <v>44928</v>
      </c>
      <c r="N143" s="59" t="s">
        <v>261</v>
      </c>
      <c r="O143" s="60" t="s">
        <v>202</v>
      </c>
      <c r="P143" s="60" t="s">
        <v>231</v>
      </c>
      <c r="Q143" s="746">
        <v>25000000</v>
      </c>
      <c r="R143" s="62"/>
      <c r="S143" s="97"/>
      <c r="T143" s="94" t="s">
        <v>188</v>
      </c>
      <c r="U143" s="845">
        <v>1234041</v>
      </c>
      <c r="V143" s="833">
        <v>1234041</v>
      </c>
      <c r="W143" s="846">
        <f t="shared" ref="W143:W206" si="3">+V143-Q143</f>
        <v>-23765959</v>
      </c>
    </row>
    <row r="144" spans="2:23" ht="30" x14ac:dyDescent="0.2">
      <c r="B144" s="321"/>
      <c r="C144" s="93"/>
      <c r="D144" s="93"/>
      <c r="E144" s="93"/>
      <c r="F144" s="93"/>
      <c r="G144" s="93"/>
      <c r="H144" s="93"/>
      <c r="I144" s="93"/>
      <c r="J144" s="344"/>
      <c r="K144" s="328"/>
      <c r="L144" s="129" t="s">
        <v>183</v>
      </c>
      <c r="M144" s="59">
        <v>44928</v>
      </c>
      <c r="N144" s="59" t="s">
        <v>261</v>
      </c>
      <c r="O144" s="60" t="s">
        <v>202</v>
      </c>
      <c r="P144" s="60" t="s">
        <v>231</v>
      </c>
      <c r="Q144" s="746">
        <v>15000000</v>
      </c>
      <c r="R144" s="62"/>
      <c r="S144" s="63"/>
      <c r="T144" s="94" t="s">
        <v>188</v>
      </c>
      <c r="U144" s="845"/>
      <c r="V144" s="833"/>
      <c r="W144" s="846">
        <f t="shared" si="3"/>
        <v>-15000000</v>
      </c>
    </row>
    <row r="145" spans="2:23" x14ac:dyDescent="0.2">
      <c r="B145" s="321"/>
      <c r="C145" s="93"/>
      <c r="D145" s="93"/>
      <c r="E145" s="93"/>
      <c r="F145" s="93"/>
      <c r="G145" s="93"/>
      <c r="H145" s="93"/>
      <c r="I145" s="93"/>
      <c r="J145" s="344"/>
      <c r="K145" s="303"/>
      <c r="L145" s="708" t="s">
        <v>184</v>
      </c>
      <c r="M145" s="59" t="s">
        <v>231</v>
      </c>
      <c r="N145" s="59" t="s">
        <v>231</v>
      </c>
      <c r="O145" s="60" t="s">
        <v>231</v>
      </c>
      <c r="P145" s="60" t="s">
        <v>231</v>
      </c>
      <c r="Q145" s="746">
        <v>2000000</v>
      </c>
      <c r="R145" s="62"/>
      <c r="S145" s="97"/>
      <c r="T145" s="94" t="s">
        <v>106175</v>
      </c>
      <c r="U145" s="845"/>
      <c r="V145" s="833"/>
      <c r="W145" s="846">
        <f t="shared" si="3"/>
        <v>-2000000</v>
      </c>
    </row>
    <row r="146" spans="2:23" x14ac:dyDescent="0.2">
      <c r="B146" s="51" t="s">
        <v>7</v>
      </c>
      <c r="C146" s="51" t="s">
        <v>20</v>
      </c>
      <c r="D146" s="51" t="s">
        <v>20</v>
      </c>
      <c r="E146" s="51" t="s">
        <v>20</v>
      </c>
      <c r="F146" s="51" t="s">
        <v>16</v>
      </c>
      <c r="G146" s="51" t="s">
        <v>12</v>
      </c>
      <c r="H146" s="51" t="s">
        <v>20</v>
      </c>
      <c r="I146" s="51"/>
      <c r="J146" s="51"/>
      <c r="K146" s="51"/>
      <c r="L146" s="235" t="s">
        <v>94</v>
      </c>
      <c r="M146" s="54"/>
      <c r="N146" s="54"/>
      <c r="O146" s="55"/>
      <c r="P146" s="55"/>
      <c r="Q146" s="744">
        <f>SUM(Q147+Q148)</f>
        <v>12270000</v>
      </c>
      <c r="R146" s="213"/>
      <c r="S146" s="213"/>
      <c r="T146" s="91"/>
      <c r="U146" s="843"/>
      <c r="V146" s="830"/>
      <c r="W146" s="844"/>
    </row>
    <row r="147" spans="2:23" ht="30" x14ac:dyDescent="0.2">
      <c r="B147" s="344"/>
      <c r="C147" s="344"/>
      <c r="D147" s="344"/>
      <c r="E147" s="344"/>
      <c r="F147" s="344"/>
      <c r="G147" s="344"/>
      <c r="H147" s="344"/>
      <c r="I147" s="344"/>
      <c r="J147" s="344"/>
      <c r="K147" s="328">
        <v>81112100</v>
      </c>
      <c r="L147" s="58" t="s">
        <v>106155</v>
      </c>
      <c r="M147" s="59">
        <v>44936</v>
      </c>
      <c r="N147" s="59" t="s">
        <v>261</v>
      </c>
      <c r="O147" s="60" t="s">
        <v>316</v>
      </c>
      <c r="P147" s="60" t="s">
        <v>236</v>
      </c>
      <c r="Q147" s="745">
        <v>3270000</v>
      </c>
      <c r="R147" s="62" t="s">
        <v>211</v>
      </c>
      <c r="S147" s="97"/>
      <c r="T147" s="94" t="s">
        <v>156</v>
      </c>
      <c r="U147" s="845">
        <v>2362745</v>
      </c>
      <c r="V147" s="833">
        <v>2362745</v>
      </c>
      <c r="W147" s="846">
        <f t="shared" si="3"/>
        <v>-907255</v>
      </c>
    </row>
    <row r="148" spans="2:23" ht="45" x14ac:dyDescent="0.2">
      <c r="B148" s="344"/>
      <c r="C148" s="344"/>
      <c r="D148" s="344"/>
      <c r="E148" s="344"/>
      <c r="F148" s="344"/>
      <c r="G148" s="344"/>
      <c r="H148" s="344"/>
      <c r="I148" s="344"/>
      <c r="J148" s="344"/>
      <c r="K148" s="328">
        <v>81112100</v>
      </c>
      <c r="L148" s="129" t="s">
        <v>106132</v>
      </c>
      <c r="M148" s="59">
        <v>45056</v>
      </c>
      <c r="N148" s="59" t="s">
        <v>367</v>
      </c>
      <c r="O148" s="60" t="s">
        <v>364</v>
      </c>
      <c r="P148" s="60" t="s">
        <v>236</v>
      </c>
      <c r="Q148" s="745">
        <v>9000000</v>
      </c>
      <c r="R148" s="62" t="s">
        <v>211</v>
      </c>
      <c r="S148" s="63"/>
      <c r="T148" s="94" t="s">
        <v>156</v>
      </c>
      <c r="U148" s="845"/>
      <c r="V148" s="833"/>
      <c r="W148" s="846">
        <f t="shared" si="3"/>
        <v>-9000000</v>
      </c>
    </row>
    <row r="149" spans="2:23" x14ac:dyDescent="0.2">
      <c r="B149" s="45" t="s">
        <v>7</v>
      </c>
      <c r="C149" s="45" t="s">
        <v>20</v>
      </c>
      <c r="D149" s="45" t="s">
        <v>20</v>
      </c>
      <c r="E149" s="45" t="s">
        <v>20</v>
      </c>
      <c r="F149" s="45" t="s">
        <v>16</v>
      </c>
      <c r="G149" s="676" t="s">
        <v>13</v>
      </c>
      <c r="H149" s="45"/>
      <c r="I149" s="45"/>
      <c r="J149" s="45"/>
      <c r="K149" s="330"/>
      <c r="L149" s="234" t="s">
        <v>95</v>
      </c>
      <c r="M149" s="47"/>
      <c r="N149" s="47"/>
      <c r="O149" s="48"/>
      <c r="P149" s="48"/>
      <c r="Q149" s="743">
        <f>+Q150</f>
        <v>24000000</v>
      </c>
      <c r="R149" s="212"/>
      <c r="S149" s="212"/>
      <c r="T149" s="90"/>
      <c r="U149" s="843"/>
      <c r="V149" s="830"/>
      <c r="W149" s="844"/>
    </row>
    <row r="150" spans="2:23" x14ac:dyDescent="0.2">
      <c r="B150" s="51" t="s">
        <v>7</v>
      </c>
      <c r="C150" s="51" t="s">
        <v>20</v>
      </c>
      <c r="D150" s="51" t="s">
        <v>20</v>
      </c>
      <c r="E150" s="51" t="s">
        <v>20</v>
      </c>
      <c r="F150" s="51" t="s">
        <v>16</v>
      </c>
      <c r="G150" s="52" t="s">
        <v>13</v>
      </c>
      <c r="H150" s="52" t="s">
        <v>31</v>
      </c>
      <c r="I150" s="51"/>
      <c r="J150" s="51"/>
      <c r="K150" s="51"/>
      <c r="L150" s="235" t="s">
        <v>106098</v>
      </c>
      <c r="M150" s="54"/>
      <c r="N150" s="54"/>
      <c r="O150" s="55"/>
      <c r="P150" s="55"/>
      <c r="Q150" s="744">
        <f>+Q151</f>
        <v>24000000</v>
      </c>
      <c r="R150" s="213"/>
      <c r="S150" s="213"/>
      <c r="T150" s="91"/>
      <c r="U150" s="843"/>
      <c r="V150" s="830"/>
      <c r="W150" s="844"/>
    </row>
    <row r="151" spans="2:23" ht="30" x14ac:dyDescent="0.2">
      <c r="B151" s="51" t="s">
        <v>7</v>
      </c>
      <c r="C151" s="51" t="s">
        <v>20</v>
      </c>
      <c r="D151" s="51" t="s">
        <v>20</v>
      </c>
      <c r="E151" s="51" t="s">
        <v>20</v>
      </c>
      <c r="F151" s="51" t="s">
        <v>16</v>
      </c>
      <c r="G151" s="52" t="s">
        <v>13</v>
      </c>
      <c r="H151" s="52" t="s">
        <v>31</v>
      </c>
      <c r="I151" s="51">
        <v>3</v>
      </c>
      <c r="J151" s="51"/>
      <c r="K151" s="51"/>
      <c r="L151" s="235" t="s">
        <v>106099</v>
      </c>
      <c r="M151" s="54"/>
      <c r="N151" s="54"/>
      <c r="O151" s="55"/>
      <c r="P151" s="55"/>
      <c r="Q151" s="744">
        <f>+Q152</f>
        <v>24000000</v>
      </c>
      <c r="R151" s="213"/>
      <c r="S151" s="213"/>
      <c r="T151" s="91"/>
      <c r="U151" s="843"/>
      <c r="V151" s="830"/>
      <c r="W151" s="844"/>
    </row>
    <row r="152" spans="2:23" ht="45" x14ac:dyDescent="0.2">
      <c r="B152" s="321"/>
      <c r="C152" s="93"/>
      <c r="D152" s="93"/>
      <c r="E152" s="93"/>
      <c r="F152" s="93"/>
      <c r="G152" s="93"/>
      <c r="H152" s="93"/>
      <c r="I152" s="93"/>
      <c r="J152" s="344"/>
      <c r="K152" s="706" t="s">
        <v>106100</v>
      </c>
      <c r="L152" s="129" t="s">
        <v>106101</v>
      </c>
      <c r="M152" s="59">
        <v>45027</v>
      </c>
      <c r="N152" s="59" t="s">
        <v>438</v>
      </c>
      <c r="O152" s="60" t="s">
        <v>106102</v>
      </c>
      <c r="P152" s="60" t="s">
        <v>292</v>
      </c>
      <c r="Q152" s="745">
        <v>24000000</v>
      </c>
      <c r="R152" s="62"/>
      <c r="S152" s="97"/>
      <c r="T152" s="94" t="s">
        <v>167</v>
      </c>
      <c r="U152" s="845"/>
      <c r="V152" s="833"/>
      <c r="W152" s="846">
        <f t="shared" si="3"/>
        <v>-24000000</v>
      </c>
    </row>
    <row r="153" spans="2:23" ht="30" x14ac:dyDescent="0.2">
      <c r="B153" s="45" t="s">
        <v>7</v>
      </c>
      <c r="C153" s="45" t="s">
        <v>20</v>
      </c>
      <c r="D153" s="45" t="s">
        <v>20</v>
      </c>
      <c r="E153" s="45" t="s">
        <v>20</v>
      </c>
      <c r="F153" s="45" t="s">
        <v>16</v>
      </c>
      <c r="G153" s="45" t="s">
        <v>15</v>
      </c>
      <c r="H153" s="45"/>
      <c r="I153" s="45"/>
      <c r="J153" s="45"/>
      <c r="K153" s="330"/>
      <c r="L153" s="234" t="s">
        <v>97</v>
      </c>
      <c r="M153" s="47"/>
      <c r="N153" s="47"/>
      <c r="O153" s="48"/>
      <c r="P153" s="48"/>
      <c r="Q153" s="743">
        <f>+Q154</f>
        <v>110750000</v>
      </c>
      <c r="R153" s="212"/>
      <c r="S153" s="212"/>
      <c r="T153" s="90"/>
      <c r="U153" s="843"/>
      <c r="V153" s="830"/>
      <c r="W153" s="844"/>
    </row>
    <row r="154" spans="2:23" ht="30" x14ac:dyDescent="0.2">
      <c r="B154" s="51" t="s">
        <v>7</v>
      </c>
      <c r="C154" s="51" t="s">
        <v>20</v>
      </c>
      <c r="D154" s="51" t="s">
        <v>20</v>
      </c>
      <c r="E154" s="51" t="s">
        <v>20</v>
      </c>
      <c r="F154" s="51" t="s">
        <v>16</v>
      </c>
      <c r="G154" s="51" t="s">
        <v>15</v>
      </c>
      <c r="H154" s="51" t="s">
        <v>8</v>
      </c>
      <c r="I154" s="51"/>
      <c r="J154" s="51"/>
      <c r="K154" s="51"/>
      <c r="L154" s="235" t="s">
        <v>98</v>
      </c>
      <c r="M154" s="54"/>
      <c r="N154" s="54"/>
      <c r="O154" s="55"/>
      <c r="P154" s="55"/>
      <c r="Q154" s="744">
        <f>+Q155+Q157+Q160</f>
        <v>110750000</v>
      </c>
      <c r="R154" s="213"/>
      <c r="S154" s="213"/>
      <c r="T154" s="91"/>
      <c r="U154" s="843"/>
      <c r="V154" s="830"/>
      <c r="W154" s="844"/>
    </row>
    <row r="155" spans="2:23" ht="30" x14ac:dyDescent="0.2">
      <c r="B155" s="51" t="s">
        <v>7</v>
      </c>
      <c r="C155" s="51" t="s">
        <v>20</v>
      </c>
      <c r="D155" s="51" t="s">
        <v>20</v>
      </c>
      <c r="E155" s="51" t="s">
        <v>20</v>
      </c>
      <c r="F155" s="51" t="s">
        <v>16</v>
      </c>
      <c r="G155" s="51" t="s">
        <v>15</v>
      </c>
      <c r="H155" s="51" t="s">
        <v>8</v>
      </c>
      <c r="I155" s="51" t="s">
        <v>32</v>
      </c>
      <c r="J155" s="51"/>
      <c r="K155" s="51"/>
      <c r="L155" s="235" t="s">
        <v>120</v>
      </c>
      <c r="M155" s="54"/>
      <c r="N155" s="54"/>
      <c r="O155" s="55"/>
      <c r="P155" s="55"/>
      <c r="Q155" s="744">
        <f>+Q156</f>
        <v>0</v>
      </c>
      <c r="R155" s="213"/>
      <c r="S155" s="213"/>
      <c r="T155" s="91"/>
      <c r="U155" s="843"/>
      <c r="V155" s="830"/>
      <c r="W155" s="844"/>
    </row>
    <row r="156" spans="2:23" ht="75" x14ac:dyDescent="0.2">
      <c r="B156" s="321"/>
      <c r="C156" s="93"/>
      <c r="D156" s="93"/>
      <c r="E156" s="93"/>
      <c r="F156" s="93"/>
      <c r="G156" s="93"/>
      <c r="H156" s="93"/>
      <c r="I156" s="93"/>
      <c r="J156" s="344"/>
      <c r="K156" s="706" t="s">
        <v>106133</v>
      </c>
      <c r="L156" s="58" t="s">
        <v>106134</v>
      </c>
      <c r="M156" s="59">
        <v>44972</v>
      </c>
      <c r="N156" s="59" t="s">
        <v>256</v>
      </c>
      <c r="O156" s="60" t="s">
        <v>338</v>
      </c>
      <c r="P156" s="60" t="s">
        <v>333</v>
      </c>
      <c r="Q156" s="745">
        <v>0</v>
      </c>
      <c r="R156" s="62"/>
      <c r="S156" s="63"/>
      <c r="T156" s="94" t="s">
        <v>156</v>
      </c>
      <c r="U156" s="845"/>
      <c r="V156" s="833"/>
      <c r="W156" s="846">
        <f t="shared" si="3"/>
        <v>0</v>
      </c>
    </row>
    <row r="157" spans="2:23" ht="30" x14ac:dyDescent="0.2">
      <c r="B157" s="51" t="s">
        <v>7</v>
      </c>
      <c r="C157" s="51" t="s">
        <v>20</v>
      </c>
      <c r="D157" s="51" t="s">
        <v>20</v>
      </c>
      <c r="E157" s="51" t="s">
        <v>20</v>
      </c>
      <c r="F157" s="51" t="s">
        <v>16</v>
      </c>
      <c r="G157" s="51" t="s">
        <v>15</v>
      </c>
      <c r="H157" s="51" t="s">
        <v>8</v>
      </c>
      <c r="I157" s="51" t="s">
        <v>33</v>
      </c>
      <c r="J157" s="51"/>
      <c r="K157" s="51"/>
      <c r="L157" s="235" t="s">
        <v>121</v>
      </c>
      <c r="M157" s="54"/>
      <c r="N157" s="54"/>
      <c r="O157" s="55"/>
      <c r="P157" s="55"/>
      <c r="Q157" s="744">
        <f>SUM(Q158:Q159)</f>
        <v>30000000</v>
      </c>
      <c r="R157" s="213"/>
      <c r="S157" s="213"/>
      <c r="T157" s="91"/>
      <c r="U157" s="843"/>
      <c r="V157" s="830"/>
      <c r="W157" s="844"/>
    </row>
    <row r="158" spans="2:23" ht="60" x14ac:dyDescent="0.2">
      <c r="B158" s="321"/>
      <c r="C158" s="93"/>
      <c r="D158" s="93"/>
      <c r="E158" s="93"/>
      <c r="F158" s="93"/>
      <c r="G158" s="93"/>
      <c r="H158" s="93"/>
      <c r="I158" s="93"/>
      <c r="J158" s="344"/>
      <c r="K158" s="706"/>
      <c r="L158" s="58" t="s">
        <v>106188</v>
      </c>
      <c r="M158" s="59">
        <v>44929</v>
      </c>
      <c r="N158" s="59" t="s">
        <v>261</v>
      </c>
      <c r="O158" s="60" t="s">
        <v>305</v>
      </c>
      <c r="P158" s="60" t="s">
        <v>425</v>
      </c>
      <c r="Q158" s="745">
        <v>15000000</v>
      </c>
      <c r="R158" s="62"/>
      <c r="S158" s="63"/>
      <c r="T158" s="94" t="s">
        <v>166</v>
      </c>
      <c r="U158" s="845">
        <v>15000000</v>
      </c>
      <c r="V158" s="833"/>
      <c r="W158" s="846">
        <f t="shared" si="3"/>
        <v>-15000000</v>
      </c>
    </row>
    <row r="159" spans="2:23" ht="75" x14ac:dyDescent="0.2">
      <c r="B159" s="321"/>
      <c r="C159" s="93"/>
      <c r="D159" s="93"/>
      <c r="E159" s="93"/>
      <c r="F159" s="93"/>
      <c r="G159" s="93"/>
      <c r="H159" s="93"/>
      <c r="I159" s="93"/>
      <c r="J159" s="344"/>
      <c r="K159" s="706" t="s">
        <v>207</v>
      </c>
      <c r="L159" s="58" t="s">
        <v>106103</v>
      </c>
      <c r="M159" s="59">
        <v>45031</v>
      </c>
      <c r="N159" s="59" t="s">
        <v>438</v>
      </c>
      <c r="O159" s="60" t="s">
        <v>374</v>
      </c>
      <c r="P159" s="59" t="s">
        <v>209</v>
      </c>
      <c r="Q159" s="745">
        <v>15000000</v>
      </c>
      <c r="R159" s="62" t="s">
        <v>211</v>
      </c>
      <c r="S159" s="72">
        <v>31500000</v>
      </c>
      <c r="T159" s="94" t="s">
        <v>166</v>
      </c>
      <c r="U159" s="845"/>
      <c r="V159" s="833"/>
      <c r="W159" s="846">
        <f t="shared" si="3"/>
        <v>-15000000</v>
      </c>
    </row>
    <row r="160" spans="2:23" ht="30" x14ac:dyDescent="0.2">
      <c r="B160" s="51" t="s">
        <v>7</v>
      </c>
      <c r="C160" s="51" t="s">
        <v>20</v>
      </c>
      <c r="D160" s="51" t="s">
        <v>20</v>
      </c>
      <c r="E160" s="51" t="s">
        <v>20</v>
      </c>
      <c r="F160" s="51" t="s">
        <v>16</v>
      </c>
      <c r="G160" s="51" t="s">
        <v>15</v>
      </c>
      <c r="H160" s="51" t="s">
        <v>8</v>
      </c>
      <c r="I160" s="51" t="s">
        <v>34</v>
      </c>
      <c r="J160" s="51"/>
      <c r="K160" s="51"/>
      <c r="L160" s="235" t="s">
        <v>99</v>
      </c>
      <c r="M160" s="54"/>
      <c r="N160" s="54"/>
      <c r="O160" s="55"/>
      <c r="P160" s="55"/>
      <c r="Q160" s="744">
        <f>SUM(Q161:Q165)</f>
        <v>80750000</v>
      </c>
      <c r="R160" s="213"/>
      <c r="S160" s="213"/>
      <c r="T160" s="91"/>
      <c r="U160" s="843"/>
      <c r="V160" s="830"/>
      <c r="W160" s="844"/>
    </row>
    <row r="161" spans="2:23" ht="75" x14ac:dyDescent="0.2">
      <c r="B161" s="321"/>
      <c r="C161" s="93"/>
      <c r="D161" s="93"/>
      <c r="E161" s="93"/>
      <c r="F161" s="93"/>
      <c r="G161" s="93"/>
      <c r="H161" s="93"/>
      <c r="I161" s="93"/>
      <c r="J161" s="344"/>
      <c r="K161" s="706"/>
      <c r="L161" s="58" t="s">
        <v>517</v>
      </c>
      <c r="M161" s="59"/>
      <c r="N161" s="59"/>
      <c r="O161" s="60" t="s">
        <v>305</v>
      </c>
      <c r="P161" s="59" t="s">
        <v>333</v>
      </c>
      <c r="Q161" s="745">
        <v>9960000</v>
      </c>
      <c r="R161" s="62"/>
      <c r="S161" s="63"/>
      <c r="T161" s="94" t="s">
        <v>166</v>
      </c>
      <c r="U161" s="845">
        <v>9960000</v>
      </c>
      <c r="V161" s="833">
        <v>9960000</v>
      </c>
      <c r="W161" s="846">
        <f t="shared" si="3"/>
        <v>0</v>
      </c>
    </row>
    <row r="162" spans="2:23" ht="44.25" customHeight="1" x14ac:dyDescent="0.2">
      <c r="B162" s="322"/>
      <c r="C162" s="301"/>
      <c r="D162" s="301"/>
      <c r="E162" s="301"/>
      <c r="F162" s="301"/>
      <c r="G162" s="301"/>
      <c r="H162" s="301"/>
      <c r="I162" s="301"/>
      <c r="J162" s="307"/>
      <c r="K162" s="706" t="s">
        <v>419</v>
      </c>
      <c r="L162" s="58" t="s">
        <v>185</v>
      </c>
      <c r="M162" s="59">
        <v>44947</v>
      </c>
      <c r="N162" s="59" t="s">
        <v>259</v>
      </c>
      <c r="O162" s="59" t="s">
        <v>202</v>
      </c>
      <c r="P162" s="59" t="s">
        <v>333</v>
      </c>
      <c r="Q162" s="745">
        <v>40000000</v>
      </c>
      <c r="R162" s="62"/>
      <c r="S162" s="61"/>
      <c r="T162" s="94" t="s">
        <v>358</v>
      </c>
      <c r="U162" s="845">
        <v>40000000</v>
      </c>
      <c r="V162" s="833"/>
      <c r="W162" s="846">
        <f t="shared" si="3"/>
        <v>-40000000</v>
      </c>
    </row>
    <row r="163" spans="2:23" ht="75" x14ac:dyDescent="0.2">
      <c r="B163" s="322"/>
      <c r="C163" s="301"/>
      <c r="D163" s="301"/>
      <c r="E163" s="301"/>
      <c r="F163" s="301"/>
      <c r="G163" s="301"/>
      <c r="H163" s="301"/>
      <c r="I163" s="301"/>
      <c r="J163" s="307"/>
      <c r="K163" s="706">
        <v>72154100</v>
      </c>
      <c r="L163" s="58" t="s">
        <v>106104</v>
      </c>
      <c r="M163" s="59">
        <v>45031</v>
      </c>
      <c r="N163" s="59" t="s">
        <v>405</v>
      </c>
      <c r="O163" s="59" t="s">
        <v>374</v>
      </c>
      <c r="P163" s="59" t="s">
        <v>209</v>
      </c>
      <c r="Q163" s="745">
        <v>9960000</v>
      </c>
      <c r="R163" s="62" t="s">
        <v>211</v>
      </c>
      <c r="S163" s="72">
        <v>20916000</v>
      </c>
      <c r="T163" s="94" t="s">
        <v>166</v>
      </c>
      <c r="U163" s="845"/>
      <c r="V163" s="833"/>
      <c r="W163" s="846">
        <f t="shared" si="3"/>
        <v>-9960000</v>
      </c>
    </row>
    <row r="164" spans="2:23" ht="60" x14ac:dyDescent="0.2">
      <c r="B164" s="322"/>
      <c r="C164" s="301"/>
      <c r="D164" s="301"/>
      <c r="E164" s="301"/>
      <c r="F164" s="301"/>
      <c r="G164" s="301"/>
      <c r="H164" s="301"/>
      <c r="I164" s="301"/>
      <c r="J164" s="307"/>
      <c r="K164" s="706" t="s">
        <v>106105</v>
      </c>
      <c r="L164" s="58" t="s">
        <v>289</v>
      </c>
      <c r="M164" s="59">
        <v>45047</v>
      </c>
      <c r="N164" s="59" t="s">
        <v>361</v>
      </c>
      <c r="O164" s="60" t="s">
        <v>442</v>
      </c>
      <c r="P164" s="60" t="s">
        <v>210</v>
      </c>
      <c r="Q164" s="745">
        <v>5830000</v>
      </c>
      <c r="R164" s="62"/>
      <c r="S164" s="63"/>
      <c r="T164" s="94" t="s">
        <v>166</v>
      </c>
      <c r="U164" s="845"/>
      <c r="V164" s="833"/>
      <c r="W164" s="846">
        <f t="shared" si="3"/>
        <v>-5830000</v>
      </c>
    </row>
    <row r="165" spans="2:23" ht="45" x14ac:dyDescent="0.2">
      <c r="B165" s="322"/>
      <c r="C165" s="301"/>
      <c r="D165" s="301"/>
      <c r="E165" s="301"/>
      <c r="F165" s="301"/>
      <c r="G165" s="301"/>
      <c r="H165" s="301"/>
      <c r="I165" s="301"/>
      <c r="J165" s="307"/>
      <c r="K165" s="710">
        <v>86101700</v>
      </c>
      <c r="L165" s="4" t="s">
        <v>106064</v>
      </c>
      <c r="M165" s="2">
        <v>45055</v>
      </c>
      <c r="N165" s="2" t="s">
        <v>367</v>
      </c>
      <c r="O165" s="3" t="s">
        <v>326</v>
      </c>
      <c r="P165" s="3" t="s">
        <v>432</v>
      </c>
      <c r="Q165" s="745">
        <v>15000000</v>
      </c>
      <c r="R165" s="62"/>
      <c r="S165" s="63"/>
      <c r="T165" s="94" t="s">
        <v>401</v>
      </c>
      <c r="U165" s="845"/>
      <c r="V165" s="833"/>
      <c r="W165" s="846">
        <f t="shared" si="3"/>
        <v>-15000000</v>
      </c>
    </row>
    <row r="166" spans="2:23" x14ac:dyDescent="0.2">
      <c r="B166" s="322"/>
      <c r="C166" s="730"/>
      <c r="D166" s="730"/>
      <c r="E166" s="730"/>
      <c r="F166" s="730"/>
      <c r="G166" s="730"/>
      <c r="H166" s="730"/>
      <c r="I166" s="730"/>
      <c r="J166" s="307"/>
      <c r="K166" s="736"/>
      <c r="L166" s="575" t="s">
        <v>186</v>
      </c>
      <c r="M166" s="2" t="s">
        <v>231</v>
      </c>
      <c r="N166" s="2" t="s">
        <v>231</v>
      </c>
      <c r="O166" s="2" t="s">
        <v>231</v>
      </c>
      <c r="P166" s="2" t="s">
        <v>231</v>
      </c>
      <c r="Q166" s="746">
        <v>12000000</v>
      </c>
      <c r="R166" s="62"/>
      <c r="S166" s="63"/>
      <c r="T166" s="94" t="s">
        <v>106175</v>
      </c>
      <c r="U166" s="845"/>
      <c r="V166" s="833"/>
      <c r="W166" s="846">
        <f t="shared" si="3"/>
        <v>-12000000</v>
      </c>
    </row>
    <row r="167" spans="2:23" x14ac:dyDescent="0.2">
      <c r="B167" s="199" t="s">
        <v>7</v>
      </c>
      <c r="C167" s="199" t="s">
        <v>20</v>
      </c>
      <c r="D167" s="199" t="s">
        <v>20</v>
      </c>
      <c r="E167" s="199" t="s">
        <v>20</v>
      </c>
      <c r="F167" s="199" t="s">
        <v>17</v>
      </c>
      <c r="G167" s="199"/>
      <c r="H167" s="199"/>
      <c r="I167" s="199"/>
      <c r="J167" s="199"/>
      <c r="K167" s="329"/>
      <c r="L167" s="233" t="s">
        <v>100</v>
      </c>
      <c r="M167" s="41"/>
      <c r="N167" s="41"/>
      <c r="O167" s="42"/>
      <c r="P167" s="42"/>
      <c r="Q167" s="742">
        <f>+Q168+Q172+Q175+Q179</f>
        <v>312810112</v>
      </c>
      <c r="R167" s="211"/>
      <c r="S167" s="211"/>
      <c r="T167" s="682"/>
      <c r="U167" s="843"/>
      <c r="V167" s="830"/>
      <c r="W167" s="844"/>
    </row>
    <row r="168" spans="2:23" x14ac:dyDescent="0.2">
      <c r="B168" s="45" t="s">
        <v>7</v>
      </c>
      <c r="C168" s="45" t="s">
        <v>20</v>
      </c>
      <c r="D168" s="45" t="s">
        <v>20</v>
      </c>
      <c r="E168" s="45" t="s">
        <v>20</v>
      </c>
      <c r="F168" s="45" t="s">
        <v>17</v>
      </c>
      <c r="G168" s="45" t="s">
        <v>10</v>
      </c>
      <c r="H168" s="45"/>
      <c r="I168" s="45"/>
      <c r="J168" s="45"/>
      <c r="K168" s="330"/>
      <c r="L168" s="234" t="s">
        <v>101</v>
      </c>
      <c r="M168" s="47"/>
      <c r="N168" s="47"/>
      <c r="O168" s="48"/>
      <c r="P168" s="48"/>
      <c r="Q168" s="743">
        <f>+Q169</f>
        <v>90000000</v>
      </c>
      <c r="R168" s="212"/>
      <c r="S168" s="212"/>
      <c r="T168" s="90"/>
      <c r="U168" s="843"/>
      <c r="V168" s="830"/>
      <c r="W168" s="844"/>
    </row>
    <row r="169" spans="2:23" ht="30" x14ac:dyDescent="0.2">
      <c r="B169" s="51" t="s">
        <v>7</v>
      </c>
      <c r="C169" s="51" t="s">
        <v>20</v>
      </c>
      <c r="D169" s="51" t="s">
        <v>20</v>
      </c>
      <c r="E169" s="51" t="s">
        <v>20</v>
      </c>
      <c r="F169" s="51" t="s">
        <v>17</v>
      </c>
      <c r="G169" s="51" t="s">
        <v>10</v>
      </c>
      <c r="H169" s="51" t="s">
        <v>31</v>
      </c>
      <c r="I169" s="51"/>
      <c r="J169" s="51"/>
      <c r="K169" s="51"/>
      <c r="L169" s="235" t="s">
        <v>102</v>
      </c>
      <c r="M169" s="54"/>
      <c r="N169" s="54"/>
      <c r="O169" s="55"/>
      <c r="P169" s="55"/>
      <c r="Q169" s="744">
        <f>SUM(Q170+Q171)</f>
        <v>90000000</v>
      </c>
      <c r="R169" s="213"/>
      <c r="S169" s="213"/>
      <c r="T169" s="91"/>
      <c r="U169" s="843"/>
      <c r="V169" s="830"/>
      <c r="W169" s="844"/>
    </row>
    <row r="170" spans="2:23" ht="30" x14ac:dyDescent="0.2">
      <c r="B170" s="321"/>
      <c r="C170" s="93"/>
      <c r="D170" s="93"/>
      <c r="E170" s="93"/>
      <c r="F170" s="93"/>
      <c r="G170" s="93"/>
      <c r="H170" s="93"/>
      <c r="I170" s="93"/>
      <c r="J170" s="344"/>
      <c r="K170" s="706" t="s">
        <v>314</v>
      </c>
      <c r="L170" s="58" t="s">
        <v>406</v>
      </c>
      <c r="M170" s="59">
        <v>45000</v>
      </c>
      <c r="N170" s="59" t="s">
        <v>315</v>
      </c>
      <c r="O170" s="60" t="s">
        <v>338</v>
      </c>
      <c r="P170" s="60" t="s">
        <v>221</v>
      </c>
      <c r="Q170" s="745">
        <v>50000000</v>
      </c>
      <c r="R170" s="62"/>
      <c r="S170" s="63"/>
      <c r="T170" s="94" t="s">
        <v>163</v>
      </c>
      <c r="U170" s="845"/>
      <c r="V170" s="833"/>
      <c r="W170" s="846">
        <f t="shared" si="3"/>
        <v>-50000000</v>
      </c>
    </row>
    <row r="171" spans="2:23" ht="45" x14ac:dyDescent="0.2">
      <c r="B171" s="321"/>
      <c r="C171" s="93"/>
      <c r="D171" s="93"/>
      <c r="E171" s="93"/>
      <c r="F171" s="93"/>
      <c r="G171" s="93"/>
      <c r="H171" s="93"/>
      <c r="I171" s="93"/>
      <c r="J171" s="344"/>
      <c r="K171" s="328"/>
      <c r="L171" s="58" t="s">
        <v>106091</v>
      </c>
      <c r="M171" s="59">
        <v>44941</v>
      </c>
      <c r="N171" s="60" t="s">
        <v>231</v>
      </c>
      <c r="O171" s="60" t="s">
        <v>231</v>
      </c>
      <c r="P171" s="60" t="s">
        <v>231</v>
      </c>
      <c r="Q171" s="745">
        <v>40000000</v>
      </c>
      <c r="R171" s="62"/>
      <c r="S171" s="63"/>
      <c r="T171" s="94" t="s">
        <v>163</v>
      </c>
      <c r="U171" s="845">
        <v>3000000</v>
      </c>
      <c r="V171" s="833">
        <v>3000000</v>
      </c>
      <c r="W171" s="846">
        <f t="shared" si="3"/>
        <v>-37000000</v>
      </c>
    </row>
    <row r="172" spans="2:23" ht="30" x14ac:dyDescent="0.2">
      <c r="B172" s="45" t="s">
        <v>7</v>
      </c>
      <c r="C172" s="45" t="s">
        <v>20</v>
      </c>
      <c r="D172" s="45" t="s">
        <v>20</v>
      </c>
      <c r="E172" s="45" t="s">
        <v>20</v>
      </c>
      <c r="F172" s="45" t="s">
        <v>17</v>
      </c>
      <c r="G172" s="45" t="s">
        <v>11</v>
      </c>
      <c r="H172" s="45"/>
      <c r="I172" s="45"/>
      <c r="J172" s="45"/>
      <c r="K172" s="330"/>
      <c r="L172" s="234" t="s">
        <v>128</v>
      </c>
      <c r="M172" s="47"/>
      <c r="N172" s="47"/>
      <c r="O172" s="48"/>
      <c r="P172" s="48"/>
      <c r="Q172" s="743">
        <f>+Q173</f>
        <v>30000000</v>
      </c>
      <c r="R172" s="212"/>
      <c r="S172" s="212"/>
      <c r="T172" s="90"/>
      <c r="U172" s="843"/>
      <c r="V172" s="830"/>
      <c r="W172" s="844"/>
    </row>
    <row r="173" spans="2:23" x14ac:dyDescent="0.2">
      <c r="B173" s="51" t="s">
        <v>7</v>
      </c>
      <c r="C173" s="51" t="s">
        <v>20</v>
      </c>
      <c r="D173" s="51" t="s">
        <v>20</v>
      </c>
      <c r="E173" s="51" t="s">
        <v>20</v>
      </c>
      <c r="F173" s="51" t="s">
        <v>17</v>
      </c>
      <c r="G173" s="51" t="s">
        <v>11</v>
      </c>
      <c r="H173" s="51" t="s">
        <v>8</v>
      </c>
      <c r="I173" s="51"/>
      <c r="J173" s="51"/>
      <c r="K173" s="51"/>
      <c r="L173" s="235" t="s">
        <v>129</v>
      </c>
      <c r="M173" s="54"/>
      <c r="N173" s="54"/>
      <c r="O173" s="55"/>
      <c r="P173" s="55"/>
      <c r="Q173" s="744">
        <f>+Q174</f>
        <v>30000000</v>
      </c>
      <c r="R173" s="213"/>
      <c r="S173" s="213"/>
      <c r="T173" s="91"/>
      <c r="U173" s="843"/>
      <c r="V173" s="830"/>
      <c r="W173" s="844"/>
    </row>
    <row r="174" spans="2:23" ht="44.25" customHeight="1" x14ac:dyDescent="0.2">
      <c r="B174" s="321"/>
      <c r="C174" s="93"/>
      <c r="D174" s="93"/>
      <c r="E174" s="93"/>
      <c r="F174" s="93"/>
      <c r="G174" s="93"/>
      <c r="H174" s="93"/>
      <c r="I174" s="93"/>
      <c r="J174" s="344"/>
      <c r="K174" s="706" t="s">
        <v>336</v>
      </c>
      <c r="L174" s="58" t="s">
        <v>337</v>
      </c>
      <c r="M174" s="59">
        <v>45000</v>
      </c>
      <c r="N174" s="59" t="s">
        <v>315</v>
      </c>
      <c r="O174" s="60" t="s">
        <v>338</v>
      </c>
      <c r="P174" s="3" t="s">
        <v>425</v>
      </c>
      <c r="Q174" s="745">
        <v>30000000</v>
      </c>
      <c r="R174" s="62"/>
      <c r="S174" s="63"/>
      <c r="T174" s="94" t="s">
        <v>401</v>
      </c>
      <c r="U174" s="845">
        <v>30000000</v>
      </c>
      <c r="V174" s="833"/>
      <c r="W174" s="846">
        <f t="shared" si="3"/>
        <v>-30000000</v>
      </c>
    </row>
    <row r="175" spans="2:23" ht="45" x14ac:dyDescent="0.2">
      <c r="B175" s="45" t="s">
        <v>7</v>
      </c>
      <c r="C175" s="45" t="s">
        <v>20</v>
      </c>
      <c r="D175" s="45" t="s">
        <v>20</v>
      </c>
      <c r="E175" s="45" t="s">
        <v>20</v>
      </c>
      <c r="F175" s="45" t="s">
        <v>17</v>
      </c>
      <c r="G175" s="45" t="s">
        <v>12</v>
      </c>
      <c r="H175" s="45"/>
      <c r="I175" s="45"/>
      <c r="J175" s="45"/>
      <c r="K175" s="330"/>
      <c r="L175" s="234" t="s">
        <v>130</v>
      </c>
      <c r="M175" s="47"/>
      <c r="N175" s="47"/>
      <c r="O175" s="48"/>
      <c r="P175" s="48"/>
      <c r="Q175" s="743">
        <f>+Q176</f>
        <v>157810112</v>
      </c>
      <c r="R175" s="212"/>
      <c r="S175" s="212"/>
      <c r="T175" s="90"/>
      <c r="U175" s="843"/>
      <c r="V175" s="830"/>
      <c r="W175" s="844"/>
    </row>
    <row r="176" spans="2:23" ht="30" x14ac:dyDescent="0.2">
      <c r="B176" s="51" t="s">
        <v>7</v>
      </c>
      <c r="C176" s="51" t="s">
        <v>20</v>
      </c>
      <c r="D176" s="51" t="s">
        <v>20</v>
      </c>
      <c r="E176" s="51" t="s">
        <v>20</v>
      </c>
      <c r="F176" s="51" t="s">
        <v>17</v>
      </c>
      <c r="G176" s="51" t="s">
        <v>12</v>
      </c>
      <c r="H176" s="51" t="s">
        <v>8</v>
      </c>
      <c r="I176" s="51"/>
      <c r="J176" s="51"/>
      <c r="K176" s="51"/>
      <c r="L176" s="235" t="s">
        <v>131</v>
      </c>
      <c r="M176" s="79"/>
      <c r="N176" s="79"/>
      <c r="O176" s="55"/>
      <c r="P176" s="55"/>
      <c r="Q176" s="747">
        <f>SUM(Q177+Q178)</f>
        <v>157810112</v>
      </c>
      <c r="R176" s="214"/>
      <c r="S176" s="214"/>
      <c r="T176" s="91"/>
      <c r="U176" s="843"/>
      <c r="V176" s="830"/>
      <c r="W176" s="844"/>
    </row>
    <row r="177" spans="2:23" ht="46.5" customHeight="1" x14ac:dyDescent="0.2">
      <c r="B177" s="321"/>
      <c r="C177" s="93"/>
      <c r="D177" s="93"/>
      <c r="E177" s="93"/>
      <c r="F177" s="93"/>
      <c r="G177" s="93"/>
      <c r="H177" s="93"/>
      <c r="I177" s="93"/>
      <c r="J177" s="344"/>
      <c r="K177" s="706" t="s">
        <v>106106</v>
      </c>
      <c r="L177" s="129" t="s">
        <v>106168</v>
      </c>
      <c r="M177" s="59">
        <v>44986</v>
      </c>
      <c r="N177" s="59" t="s">
        <v>290</v>
      </c>
      <c r="O177" s="60" t="s">
        <v>106096</v>
      </c>
      <c r="P177" s="60" t="s">
        <v>210</v>
      </c>
      <c r="Q177" s="745">
        <v>20000000</v>
      </c>
      <c r="R177" s="62"/>
      <c r="S177" s="97"/>
      <c r="T177" s="688" t="s">
        <v>166</v>
      </c>
      <c r="U177" s="847"/>
      <c r="V177" s="834"/>
      <c r="W177" s="846">
        <f t="shared" si="3"/>
        <v>-20000000</v>
      </c>
    </row>
    <row r="178" spans="2:23" ht="23.25" customHeight="1" x14ac:dyDescent="0.2">
      <c r="B178" s="321"/>
      <c r="C178" s="93"/>
      <c r="D178" s="93"/>
      <c r="E178" s="93"/>
      <c r="F178" s="93"/>
      <c r="G178" s="93"/>
      <c r="H178" s="93"/>
      <c r="I178" s="93"/>
      <c r="J178" s="344"/>
      <c r="K178" s="706"/>
      <c r="L178" s="129" t="s">
        <v>190</v>
      </c>
      <c r="M178" s="59">
        <v>44928</v>
      </c>
      <c r="N178" s="59" t="s">
        <v>261</v>
      </c>
      <c r="O178" s="60" t="s">
        <v>202</v>
      </c>
      <c r="P178" s="60"/>
      <c r="Q178" s="745">
        <f>222000000-50000000-34189888</f>
        <v>137810112</v>
      </c>
      <c r="R178" s="62"/>
      <c r="S178" s="97"/>
      <c r="T178" s="688" t="s">
        <v>188</v>
      </c>
      <c r="U178" s="847">
        <v>32004587</v>
      </c>
      <c r="V178" s="834">
        <v>32004587</v>
      </c>
      <c r="W178" s="846">
        <f t="shared" si="3"/>
        <v>-105805525</v>
      </c>
    </row>
    <row r="179" spans="2:23" x14ac:dyDescent="0.2">
      <c r="B179" s="45" t="s">
        <v>7</v>
      </c>
      <c r="C179" s="45" t="s">
        <v>20</v>
      </c>
      <c r="D179" s="45" t="s">
        <v>20</v>
      </c>
      <c r="E179" s="45" t="s">
        <v>20</v>
      </c>
      <c r="F179" s="45" t="s">
        <v>17</v>
      </c>
      <c r="G179" s="45" t="s">
        <v>14</v>
      </c>
      <c r="H179" s="45"/>
      <c r="I179" s="45"/>
      <c r="J179" s="45"/>
      <c r="K179" s="330"/>
      <c r="L179" s="234" t="s">
        <v>103</v>
      </c>
      <c r="M179" s="47"/>
      <c r="N179" s="47"/>
      <c r="O179" s="48"/>
      <c r="P179" s="48"/>
      <c r="Q179" s="743">
        <f>+Q180</f>
        <v>35000000</v>
      </c>
      <c r="R179" s="212"/>
      <c r="S179" s="212"/>
      <c r="T179" s="90"/>
      <c r="U179" s="843"/>
      <c r="V179" s="830"/>
      <c r="W179" s="844"/>
    </row>
    <row r="180" spans="2:23" x14ac:dyDescent="0.2">
      <c r="B180" s="51" t="s">
        <v>7</v>
      </c>
      <c r="C180" s="51" t="s">
        <v>20</v>
      </c>
      <c r="D180" s="51" t="s">
        <v>20</v>
      </c>
      <c r="E180" s="51" t="s">
        <v>20</v>
      </c>
      <c r="F180" s="51" t="s">
        <v>17</v>
      </c>
      <c r="G180" s="51" t="s">
        <v>14</v>
      </c>
      <c r="H180" s="51" t="s">
        <v>31</v>
      </c>
      <c r="I180" s="51"/>
      <c r="J180" s="51"/>
      <c r="K180" s="51"/>
      <c r="L180" s="235" t="s">
        <v>104</v>
      </c>
      <c r="M180" s="54"/>
      <c r="N180" s="54"/>
      <c r="O180" s="55"/>
      <c r="P180" s="55"/>
      <c r="Q180" s="744">
        <f>+Q181</f>
        <v>35000000</v>
      </c>
      <c r="R180" s="213"/>
      <c r="S180" s="213"/>
      <c r="T180" s="91"/>
      <c r="U180" s="843"/>
      <c r="V180" s="830"/>
      <c r="W180" s="844"/>
    </row>
    <row r="181" spans="2:23" ht="32.25" customHeight="1" x14ac:dyDescent="0.2">
      <c r="B181" s="321"/>
      <c r="C181" s="93"/>
      <c r="D181" s="93"/>
      <c r="E181" s="93"/>
      <c r="F181" s="93"/>
      <c r="G181" s="93"/>
      <c r="H181" s="93"/>
      <c r="I181" s="93"/>
      <c r="J181" s="344"/>
      <c r="K181" s="328">
        <v>93141500</v>
      </c>
      <c r="L181" s="58" t="s">
        <v>162</v>
      </c>
      <c r="M181" s="59">
        <v>45214</v>
      </c>
      <c r="N181" s="59" t="s">
        <v>313</v>
      </c>
      <c r="O181" s="60" t="s">
        <v>371</v>
      </c>
      <c r="P181" s="60" t="s">
        <v>430</v>
      </c>
      <c r="Q181" s="745">
        <v>35000000</v>
      </c>
      <c r="R181" s="62"/>
      <c r="S181" s="63"/>
      <c r="T181" s="94" t="s">
        <v>163</v>
      </c>
      <c r="U181" s="845"/>
      <c r="V181" s="833"/>
      <c r="W181" s="846">
        <f t="shared" si="3"/>
        <v>-35000000</v>
      </c>
    </row>
    <row r="182" spans="2:23" x14ac:dyDescent="0.2">
      <c r="B182" s="45" t="s">
        <v>7</v>
      </c>
      <c r="C182" s="45" t="s">
        <v>20</v>
      </c>
      <c r="D182" s="45" t="s">
        <v>20</v>
      </c>
      <c r="E182" s="45" t="s">
        <v>20</v>
      </c>
      <c r="F182" s="45" t="s">
        <v>18</v>
      </c>
      <c r="G182" s="45"/>
      <c r="H182" s="45"/>
      <c r="I182" s="45"/>
      <c r="J182" s="45"/>
      <c r="K182" s="330"/>
      <c r="L182" s="234" t="s">
        <v>19</v>
      </c>
      <c r="M182" s="47"/>
      <c r="N182" s="47"/>
      <c r="O182" s="48"/>
      <c r="P182" s="48"/>
      <c r="Q182" s="743">
        <f>+Q183</f>
        <v>50000000</v>
      </c>
      <c r="R182" s="212"/>
      <c r="S182" s="212"/>
      <c r="T182" s="90"/>
      <c r="U182" s="843"/>
      <c r="V182" s="830"/>
      <c r="W182" s="844"/>
    </row>
    <row r="183" spans="2:23" ht="18" customHeight="1" x14ac:dyDescent="0.2">
      <c r="B183" s="321"/>
      <c r="C183" s="93"/>
      <c r="D183" s="93"/>
      <c r="E183" s="93"/>
      <c r="F183" s="93"/>
      <c r="G183" s="93"/>
      <c r="H183" s="93"/>
      <c r="I183" s="93"/>
      <c r="J183" s="344"/>
      <c r="K183" s="303"/>
      <c r="L183" s="129" t="s">
        <v>19</v>
      </c>
      <c r="M183" s="59" t="s">
        <v>231</v>
      </c>
      <c r="N183" s="59" t="s">
        <v>231</v>
      </c>
      <c r="O183" s="60" t="s">
        <v>231</v>
      </c>
      <c r="P183" s="60" t="s">
        <v>231</v>
      </c>
      <c r="Q183" s="745">
        <v>50000000</v>
      </c>
      <c r="R183" s="62"/>
      <c r="S183" s="63"/>
      <c r="T183" s="94" t="s">
        <v>163</v>
      </c>
      <c r="U183" s="845">
        <v>50000000</v>
      </c>
      <c r="V183" s="833"/>
      <c r="W183" s="846">
        <f t="shared" si="3"/>
        <v>-50000000</v>
      </c>
    </row>
    <row r="184" spans="2:23" ht="15.75" x14ac:dyDescent="0.2">
      <c r="B184" s="103" t="s">
        <v>7</v>
      </c>
      <c r="C184" s="103" t="s">
        <v>27</v>
      </c>
      <c r="D184" s="103"/>
      <c r="E184" s="103"/>
      <c r="F184" s="103"/>
      <c r="G184" s="103"/>
      <c r="H184" s="103"/>
      <c r="I184" s="103"/>
      <c r="J184" s="103"/>
      <c r="K184" s="332"/>
      <c r="L184" s="237" t="s">
        <v>105</v>
      </c>
      <c r="M184" s="774"/>
      <c r="N184" s="774"/>
      <c r="O184" s="775"/>
      <c r="P184" s="775"/>
      <c r="Q184" s="749">
        <f>+Q185</f>
        <v>9983000000</v>
      </c>
      <c r="R184" s="285">
        <v>9983000000</v>
      </c>
      <c r="S184" s="285">
        <f>+Q184-R184</f>
        <v>0</v>
      </c>
      <c r="T184" s="689"/>
      <c r="U184" s="848"/>
      <c r="V184" s="831"/>
      <c r="W184" s="844"/>
    </row>
    <row r="185" spans="2:23" ht="15.75" x14ac:dyDescent="0.2">
      <c r="B185" s="312" t="s">
        <v>7</v>
      </c>
      <c r="C185" s="312" t="s">
        <v>27</v>
      </c>
      <c r="D185" s="312" t="s">
        <v>8</v>
      </c>
      <c r="E185" s="312"/>
      <c r="F185" s="312"/>
      <c r="G185" s="312"/>
      <c r="H185" s="312"/>
      <c r="I185" s="312"/>
      <c r="J185" s="312"/>
      <c r="K185" s="333"/>
      <c r="L185" s="238" t="s">
        <v>105</v>
      </c>
      <c r="M185" s="776"/>
      <c r="N185" s="776"/>
      <c r="O185" s="777"/>
      <c r="P185" s="777"/>
      <c r="Q185" s="750">
        <f>+Q186+Q207</f>
        <v>9983000000</v>
      </c>
      <c r="R185" s="216"/>
      <c r="S185" s="216"/>
      <c r="T185" s="690"/>
      <c r="U185" s="841"/>
      <c r="V185" s="829"/>
      <c r="W185" s="844"/>
    </row>
    <row r="186" spans="2:23" ht="15.75" x14ac:dyDescent="0.2">
      <c r="B186" s="115" t="s">
        <v>7</v>
      </c>
      <c r="C186" s="115" t="s">
        <v>27</v>
      </c>
      <c r="D186" s="115" t="s">
        <v>8</v>
      </c>
      <c r="E186" s="115" t="s">
        <v>8</v>
      </c>
      <c r="F186" s="115"/>
      <c r="G186" s="115"/>
      <c r="H186" s="115"/>
      <c r="I186" s="115"/>
      <c r="J186" s="115"/>
      <c r="K186" s="334"/>
      <c r="L186" s="239" t="s">
        <v>47</v>
      </c>
      <c r="M186" s="117"/>
      <c r="N186" s="117"/>
      <c r="O186" s="118"/>
      <c r="P186" s="118"/>
      <c r="Q186" s="751">
        <f>+Q187</f>
        <v>903764801</v>
      </c>
      <c r="R186" s="217"/>
      <c r="S186" s="217"/>
      <c r="T186" s="691"/>
      <c r="U186" s="849"/>
      <c r="V186" s="832"/>
      <c r="W186" s="844"/>
    </row>
    <row r="187" spans="2:23" ht="30" x14ac:dyDescent="0.2">
      <c r="B187" s="199" t="s">
        <v>7</v>
      </c>
      <c r="C187" s="199" t="s">
        <v>27</v>
      </c>
      <c r="D187" s="199" t="s">
        <v>8</v>
      </c>
      <c r="E187" s="199" t="s">
        <v>8</v>
      </c>
      <c r="F187" s="199" t="s">
        <v>11</v>
      </c>
      <c r="G187" s="199"/>
      <c r="H187" s="199"/>
      <c r="I187" s="199"/>
      <c r="J187" s="199"/>
      <c r="K187" s="329"/>
      <c r="L187" s="233" t="s">
        <v>54</v>
      </c>
      <c r="M187" s="41"/>
      <c r="N187" s="41"/>
      <c r="O187" s="42"/>
      <c r="P187" s="42"/>
      <c r="Q187" s="742">
        <f>+Q188+Q191+Q194+Q198+Q204</f>
        <v>903764801</v>
      </c>
      <c r="R187" s="211"/>
      <c r="S187" s="211"/>
      <c r="T187" s="682"/>
      <c r="U187" s="843"/>
      <c r="V187" s="830"/>
      <c r="W187" s="844"/>
    </row>
    <row r="188" spans="2:23" ht="30" x14ac:dyDescent="0.2">
      <c r="B188" s="121" t="s">
        <v>7</v>
      </c>
      <c r="C188" s="121" t="s">
        <v>27</v>
      </c>
      <c r="D188" s="121" t="s">
        <v>8</v>
      </c>
      <c r="E188" s="121" t="s">
        <v>8</v>
      </c>
      <c r="F188" s="121" t="s">
        <v>11</v>
      </c>
      <c r="G188" s="121" t="s">
        <v>10</v>
      </c>
      <c r="H188" s="121"/>
      <c r="I188" s="121"/>
      <c r="J188" s="121"/>
      <c r="K188" s="335"/>
      <c r="L188" s="240" t="s">
        <v>55</v>
      </c>
      <c r="M188" s="123"/>
      <c r="N188" s="123"/>
      <c r="O188" s="124"/>
      <c r="P188" s="124"/>
      <c r="Q188" s="752">
        <f>+Q189</f>
        <v>25000000</v>
      </c>
      <c r="R188" s="218"/>
      <c r="S188" s="218"/>
      <c r="T188" s="692"/>
      <c r="U188" s="843"/>
      <c r="V188" s="830"/>
      <c r="W188" s="844"/>
    </row>
    <row r="189" spans="2:23" x14ac:dyDescent="0.2">
      <c r="B189" s="51" t="s">
        <v>7</v>
      </c>
      <c r="C189" s="51" t="s">
        <v>27</v>
      </c>
      <c r="D189" s="51" t="s">
        <v>8</v>
      </c>
      <c r="E189" s="51" t="s">
        <v>8</v>
      </c>
      <c r="F189" s="52" t="s">
        <v>11</v>
      </c>
      <c r="G189" s="52" t="s">
        <v>10</v>
      </c>
      <c r="H189" s="52" t="s">
        <v>8</v>
      </c>
      <c r="I189" s="51"/>
      <c r="J189" s="51"/>
      <c r="K189" s="51"/>
      <c r="L189" s="235" t="s">
        <v>56</v>
      </c>
      <c r="M189" s="54"/>
      <c r="N189" s="54"/>
      <c r="O189" s="55"/>
      <c r="P189" s="55"/>
      <c r="Q189" s="744">
        <f>+Q190</f>
        <v>25000000</v>
      </c>
      <c r="R189" s="213"/>
      <c r="S189" s="213"/>
      <c r="T189" s="91"/>
      <c r="U189" s="843"/>
      <c r="V189" s="830"/>
      <c r="W189" s="844"/>
    </row>
    <row r="190" spans="2:23" ht="52.5" customHeight="1" x14ac:dyDescent="0.2">
      <c r="B190" s="321"/>
      <c r="C190" s="93"/>
      <c r="D190" s="93"/>
      <c r="E190" s="93"/>
      <c r="F190" s="93"/>
      <c r="G190" s="93"/>
      <c r="H190" s="93"/>
      <c r="I190" s="93"/>
      <c r="J190" s="344"/>
      <c r="K190" s="706" t="s">
        <v>287</v>
      </c>
      <c r="L190" s="58" t="s">
        <v>165</v>
      </c>
      <c r="M190" s="59">
        <v>45015</v>
      </c>
      <c r="N190" s="59" t="s">
        <v>290</v>
      </c>
      <c r="O190" s="60" t="s">
        <v>106096</v>
      </c>
      <c r="P190" s="60" t="s">
        <v>219</v>
      </c>
      <c r="Q190" s="745">
        <v>25000000</v>
      </c>
      <c r="R190" s="62"/>
      <c r="S190" s="97"/>
      <c r="T190" s="94" t="s">
        <v>167</v>
      </c>
      <c r="U190" s="845">
        <v>25000000</v>
      </c>
      <c r="V190" s="833"/>
      <c r="W190" s="846">
        <f t="shared" si="3"/>
        <v>-25000000</v>
      </c>
    </row>
    <row r="191" spans="2:23" ht="30" x14ac:dyDescent="0.2">
      <c r="B191" s="121" t="s">
        <v>7</v>
      </c>
      <c r="C191" s="121" t="s">
        <v>27</v>
      </c>
      <c r="D191" s="121" t="s">
        <v>8</v>
      </c>
      <c r="E191" s="121" t="s">
        <v>8</v>
      </c>
      <c r="F191" s="121" t="s">
        <v>11</v>
      </c>
      <c r="G191" s="121" t="s">
        <v>11</v>
      </c>
      <c r="H191" s="121"/>
      <c r="I191" s="121"/>
      <c r="J191" s="121"/>
      <c r="K191" s="335"/>
      <c r="L191" s="240" t="s">
        <v>57</v>
      </c>
      <c r="M191" s="123"/>
      <c r="N191" s="123"/>
      <c r="O191" s="124"/>
      <c r="P191" s="124"/>
      <c r="Q191" s="752">
        <f>+Q192</f>
        <v>100000000</v>
      </c>
      <c r="R191" s="218"/>
      <c r="S191" s="218"/>
      <c r="T191" s="692"/>
      <c r="U191" s="843"/>
      <c r="V191" s="830"/>
      <c r="W191" s="844"/>
    </row>
    <row r="192" spans="2:23" ht="75" x14ac:dyDescent="0.2">
      <c r="B192" s="51" t="s">
        <v>7</v>
      </c>
      <c r="C192" s="51" t="s">
        <v>27</v>
      </c>
      <c r="D192" s="51" t="s">
        <v>8</v>
      </c>
      <c r="E192" s="51" t="s">
        <v>8</v>
      </c>
      <c r="F192" s="52" t="s">
        <v>11</v>
      </c>
      <c r="G192" s="52" t="s">
        <v>11</v>
      </c>
      <c r="H192" s="52" t="s">
        <v>23</v>
      </c>
      <c r="I192" s="51"/>
      <c r="J192" s="51"/>
      <c r="K192" s="51"/>
      <c r="L192" s="235" t="s">
        <v>171</v>
      </c>
      <c r="M192" s="54"/>
      <c r="N192" s="54"/>
      <c r="O192" s="55"/>
      <c r="P192" s="55"/>
      <c r="Q192" s="744">
        <f>+Q193</f>
        <v>100000000</v>
      </c>
      <c r="R192" s="213"/>
      <c r="S192" s="213"/>
      <c r="T192" s="91"/>
      <c r="U192" s="843"/>
      <c r="V192" s="830"/>
      <c r="W192" s="844"/>
    </row>
    <row r="193" spans="2:23" ht="60" x14ac:dyDescent="0.2">
      <c r="B193" s="321"/>
      <c r="C193" s="93"/>
      <c r="D193" s="93"/>
      <c r="E193" s="93"/>
      <c r="F193" s="93"/>
      <c r="G193" s="93"/>
      <c r="H193" s="93"/>
      <c r="I193" s="93"/>
      <c r="J193" s="93"/>
      <c r="K193" s="707">
        <v>15101500</v>
      </c>
      <c r="L193" s="129" t="s">
        <v>106169</v>
      </c>
      <c r="M193" s="59">
        <v>44959</v>
      </c>
      <c r="N193" s="59" t="s">
        <v>256</v>
      </c>
      <c r="O193" s="60" t="s">
        <v>106034</v>
      </c>
      <c r="P193" s="60" t="s">
        <v>425</v>
      </c>
      <c r="Q193" s="745">
        <v>100000000</v>
      </c>
      <c r="R193" s="62"/>
      <c r="S193" s="97"/>
      <c r="T193" s="94" t="s">
        <v>166</v>
      </c>
      <c r="U193" s="845">
        <v>100000000</v>
      </c>
      <c r="V193" s="833"/>
      <c r="W193" s="846">
        <f t="shared" si="3"/>
        <v>-100000000</v>
      </c>
    </row>
    <row r="194" spans="2:23" ht="30" x14ac:dyDescent="0.2">
      <c r="B194" s="121" t="s">
        <v>7</v>
      </c>
      <c r="C194" s="121" t="s">
        <v>27</v>
      </c>
      <c r="D194" s="121" t="s">
        <v>8</v>
      </c>
      <c r="E194" s="121" t="s">
        <v>8</v>
      </c>
      <c r="F194" s="121" t="s">
        <v>11</v>
      </c>
      <c r="G194" s="128" t="s">
        <v>13</v>
      </c>
      <c r="H194" s="121"/>
      <c r="I194" s="121"/>
      <c r="J194" s="121"/>
      <c r="K194" s="335"/>
      <c r="L194" s="240" t="s">
        <v>59</v>
      </c>
      <c r="M194" s="123"/>
      <c r="N194" s="123"/>
      <c r="O194" s="124"/>
      <c r="P194" s="124"/>
      <c r="Q194" s="752">
        <f>+Q195</f>
        <v>85000000</v>
      </c>
      <c r="R194" s="218"/>
      <c r="S194" s="218"/>
      <c r="T194" s="692"/>
      <c r="U194" s="843"/>
      <c r="V194" s="830"/>
      <c r="W194" s="844"/>
    </row>
    <row r="195" spans="2:23" x14ac:dyDescent="0.2">
      <c r="B195" s="51" t="s">
        <v>7</v>
      </c>
      <c r="C195" s="51" t="s">
        <v>27</v>
      </c>
      <c r="D195" s="51" t="s">
        <v>8</v>
      </c>
      <c r="E195" s="51" t="s">
        <v>8</v>
      </c>
      <c r="F195" s="51" t="s">
        <v>11</v>
      </c>
      <c r="G195" s="51" t="s">
        <v>13</v>
      </c>
      <c r="H195" s="74" t="s">
        <v>20</v>
      </c>
      <c r="I195" s="51"/>
      <c r="J195" s="51"/>
      <c r="K195" s="51"/>
      <c r="L195" s="236" t="s">
        <v>124</v>
      </c>
      <c r="M195" s="54"/>
      <c r="N195" s="54"/>
      <c r="O195" s="55"/>
      <c r="P195" s="55"/>
      <c r="Q195" s="744">
        <f>SUM(Q196+Q197)</f>
        <v>85000000</v>
      </c>
      <c r="R195" s="213"/>
      <c r="S195" s="213"/>
      <c r="T195" s="91"/>
      <c r="U195" s="843"/>
      <c r="V195" s="830"/>
      <c r="W195" s="844"/>
    </row>
    <row r="196" spans="2:23" ht="38.25" customHeight="1" x14ac:dyDescent="0.2">
      <c r="B196" s="322"/>
      <c r="C196" s="301"/>
      <c r="D196" s="301"/>
      <c r="E196" s="301"/>
      <c r="F196" s="301"/>
      <c r="G196" s="301"/>
      <c r="H196" s="301"/>
      <c r="I196" s="301"/>
      <c r="J196" s="307"/>
      <c r="K196" s="706">
        <v>44103100</v>
      </c>
      <c r="L196" s="129" t="s">
        <v>106097</v>
      </c>
      <c r="M196" s="59">
        <v>44958</v>
      </c>
      <c r="N196" s="59" t="s">
        <v>259</v>
      </c>
      <c r="O196" s="60" t="s">
        <v>338</v>
      </c>
      <c r="P196" s="60" t="s">
        <v>426</v>
      </c>
      <c r="Q196" s="745">
        <v>25000000</v>
      </c>
      <c r="R196" s="62"/>
      <c r="S196" s="63"/>
      <c r="T196" s="94" t="s">
        <v>167</v>
      </c>
      <c r="U196" s="845">
        <v>25000000</v>
      </c>
      <c r="V196" s="833"/>
      <c r="W196" s="846">
        <f t="shared" si="3"/>
        <v>-25000000</v>
      </c>
    </row>
    <row r="197" spans="2:23" ht="30" customHeight="1" x14ac:dyDescent="0.2">
      <c r="B197" s="322"/>
      <c r="C197" s="705"/>
      <c r="D197" s="705"/>
      <c r="E197" s="705"/>
      <c r="F197" s="705"/>
      <c r="G197" s="705"/>
      <c r="H197" s="705"/>
      <c r="I197" s="705"/>
      <c r="J197" s="307"/>
      <c r="K197" s="706" t="s">
        <v>327</v>
      </c>
      <c r="L197" s="129" t="s">
        <v>413</v>
      </c>
      <c r="M197" s="59">
        <v>45061</v>
      </c>
      <c r="N197" s="59" t="s">
        <v>438</v>
      </c>
      <c r="O197" s="60" t="s">
        <v>328</v>
      </c>
      <c r="P197" s="60" t="s">
        <v>426</v>
      </c>
      <c r="Q197" s="745">
        <v>60000000</v>
      </c>
      <c r="R197" s="62"/>
      <c r="S197" s="63"/>
      <c r="T197" s="94" t="s">
        <v>401</v>
      </c>
      <c r="U197" s="845"/>
      <c r="V197" s="833"/>
      <c r="W197" s="846">
        <f t="shared" si="3"/>
        <v>-60000000</v>
      </c>
    </row>
    <row r="198" spans="2:23" x14ac:dyDescent="0.2">
      <c r="B198" s="121" t="s">
        <v>7</v>
      </c>
      <c r="C198" s="121" t="s">
        <v>27</v>
      </c>
      <c r="D198" s="121" t="s">
        <v>8</v>
      </c>
      <c r="E198" s="121" t="s">
        <v>8</v>
      </c>
      <c r="F198" s="121" t="s">
        <v>11</v>
      </c>
      <c r="G198" s="128" t="s">
        <v>14</v>
      </c>
      <c r="H198" s="121"/>
      <c r="I198" s="121"/>
      <c r="J198" s="121"/>
      <c r="K198" s="335"/>
      <c r="L198" s="240" t="s">
        <v>61</v>
      </c>
      <c r="M198" s="123"/>
      <c r="N198" s="123"/>
      <c r="O198" s="124"/>
      <c r="P198" s="124"/>
      <c r="Q198" s="752">
        <f>+Q199+Q202</f>
        <v>493764801</v>
      </c>
      <c r="R198" s="218"/>
      <c r="S198" s="218"/>
      <c r="T198" s="692"/>
      <c r="U198" s="843"/>
      <c r="V198" s="830"/>
      <c r="W198" s="844"/>
    </row>
    <row r="199" spans="2:23" x14ac:dyDescent="0.2">
      <c r="B199" s="51" t="s">
        <v>7</v>
      </c>
      <c r="C199" s="51" t="s">
        <v>27</v>
      </c>
      <c r="D199" s="51" t="s">
        <v>8</v>
      </c>
      <c r="E199" s="51" t="s">
        <v>8</v>
      </c>
      <c r="F199" s="51" t="s">
        <v>11</v>
      </c>
      <c r="G199" s="74" t="s">
        <v>14</v>
      </c>
      <c r="H199" s="74" t="s">
        <v>23</v>
      </c>
      <c r="I199" s="51"/>
      <c r="J199" s="51"/>
      <c r="K199" s="51"/>
      <c r="L199" s="235" t="s">
        <v>64</v>
      </c>
      <c r="M199" s="54"/>
      <c r="N199" s="54"/>
      <c r="O199" s="55"/>
      <c r="P199" s="55"/>
      <c r="Q199" s="744">
        <f>SUM(Q200+Q201)</f>
        <v>183764801</v>
      </c>
      <c r="R199" s="213"/>
      <c r="S199" s="213"/>
      <c r="T199" s="91"/>
      <c r="U199" s="843"/>
      <c r="V199" s="830"/>
      <c r="W199" s="844"/>
    </row>
    <row r="200" spans="2:23" ht="38.25" customHeight="1" x14ac:dyDescent="0.2">
      <c r="B200" s="321"/>
      <c r="C200" s="93"/>
      <c r="D200" s="93"/>
      <c r="E200" s="93"/>
      <c r="F200" s="93"/>
      <c r="G200" s="93"/>
      <c r="H200" s="93"/>
      <c r="I200" s="93"/>
      <c r="J200" s="344"/>
      <c r="K200" s="706" t="s">
        <v>330</v>
      </c>
      <c r="L200" s="129" t="s">
        <v>331</v>
      </c>
      <c r="M200" s="59">
        <v>45108</v>
      </c>
      <c r="N200" s="59" t="s">
        <v>367</v>
      </c>
      <c r="O200" s="60" t="s">
        <v>329</v>
      </c>
      <c r="P200" s="60" t="s">
        <v>333</v>
      </c>
      <c r="Q200" s="745">
        <f>120000000-36235199</f>
        <v>83764801</v>
      </c>
      <c r="R200" s="62"/>
      <c r="S200" s="63"/>
      <c r="T200" s="94" t="s">
        <v>401</v>
      </c>
      <c r="U200" s="845"/>
      <c r="V200" s="833"/>
      <c r="W200" s="846">
        <f t="shared" si="3"/>
        <v>-83764801</v>
      </c>
    </row>
    <row r="201" spans="2:23" ht="38.25" customHeight="1" x14ac:dyDescent="0.2">
      <c r="B201" s="322"/>
      <c r="C201" s="301"/>
      <c r="D201" s="301"/>
      <c r="E201" s="301"/>
      <c r="F201" s="301"/>
      <c r="G201" s="301"/>
      <c r="H201" s="301"/>
      <c r="I201" s="301"/>
      <c r="J201" s="307"/>
      <c r="K201" s="716" t="s">
        <v>334</v>
      </c>
      <c r="L201" s="129" t="s">
        <v>335</v>
      </c>
      <c r="M201" s="59">
        <v>45031</v>
      </c>
      <c r="N201" s="59" t="s">
        <v>106026</v>
      </c>
      <c r="O201" s="60" t="s">
        <v>332</v>
      </c>
      <c r="P201" s="60" t="s">
        <v>426</v>
      </c>
      <c r="Q201" s="745">
        <v>100000000</v>
      </c>
      <c r="R201" s="62"/>
      <c r="S201" s="63"/>
      <c r="T201" s="94" t="s">
        <v>401</v>
      </c>
      <c r="U201" s="845"/>
      <c r="V201" s="833"/>
      <c r="W201" s="846">
        <f t="shared" si="3"/>
        <v>-100000000</v>
      </c>
    </row>
    <row r="202" spans="2:23" x14ac:dyDescent="0.2">
      <c r="B202" s="51" t="s">
        <v>7</v>
      </c>
      <c r="C202" s="51" t="s">
        <v>27</v>
      </c>
      <c r="D202" s="51" t="s">
        <v>8</v>
      </c>
      <c r="E202" s="51" t="s">
        <v>8</v>
      </c>
      <c r="F202" s="51" t="s">
        <v>11</v>
      </c>
      <c r="G202" s="74" t="s">
        <v>14</v>
      </c>
      <c r="H202" s="74" t="s">
        <v>31</v>
      </c>
      <c r="I202" s="51"/>
      <c r="J202" s="51"/>
      <c r="K202" s="51"/>
      <c r="L202" s="236" t="s">
        <v>249</v>
      </c>
      <c r="M202" s="54"/>
      <c r="N202" s="54"/>
      <c r="O202" s="55"/>
      <c r="P202" s="55"/>
      <c r="Q202" s="744">
        <f>+Q203</f>
        <v>310000000</v>
      </c>
      <c r="R202" s="213"/>
      <c r="S202" s="213"/>
      <c r="T202" s="91"/>
      <c r="U202" s="843"/>
      <c r="V202" s="830"/>
      <c r="W202" s="844"/>
    </row>
    <row r="203" spans="2:23" ht="60" x14ac:dyDescent="0.2">
      <c r="B203" s="322"/>
      <c r="C203" s="301"/>
      <c r="D203" s="301"/>
      <c r="E203" s="301"/>
      <c r="F203" s="301"/>
      <c r="G203" s="301"/>
      <c r="H203" s="301"/>
      <c r="I203" s="301"/>
      <c r="J203" s="307"/>
      <c r="K203" s="710">
        <v>47121700</v>
      </c>
      <c r="L203" s="575" t="s">
        <v>385</v>
      </c>
      <c r="M203" s="2">
        <v>45027</v>
      </c>
      <c r="N203" s="2" t="s">
        <v>438</v>
      </c>
      <c r="O203" s="3" t="s">
        <v>106146</v>
      </c>
      <c r="P203" s="3" t="s">
        <v>333</v>
      </c>
      <c r="Q203" s="745">
        <v>310000000</v>
      </c>
      <c r="R203" s="62"/>
      <c r="S203" s="63"/>
      <c r="T203" s="94" t="s">
        <v>401</v>
      </c>
      <c r="U203" s="845"/>
      <c r="V203" s="833"/>
      <c r="W203" s="846">
        <f t="shared" si="3"/>
        <v>-310000000</v>
      </c>
    </row>
    <row r="204" spans="2:23" ht="30" x14ac:dyDescent="0.2">
      <c r="B204" s="121" t="s">
        <v>7</v>
      </c>
      <c r="C204" s="121" t="s">
        <v>27</v>
      </c>
      <c r="D204" s="121" t="s">
        <v>8</v>
      </c>
      <c r="E204" s="121" t="s">
        <v>8</v>
      </c>
      <c r="F204" s="121" t="s">
        <v>11</v>
      </c>
      <c r="G204" s="121" t="s">
        <v>15</v>
      </c>
      <c r="H204" s="121"/>
      <c r="I204" s="121"/>
      <c r="J204" s="121"/>
      <c r="K204" s="335"/>
      <c r="L204" s="240" t="s">
        <v>65</v>
      </c>
      <c r="M204" s="123"/>
      <c r="N204" s="123"/>
      <c r="O204" s="124"/>
      <c r="P204" s="124"/>
      <c r="Q204" s="752">
        <f>+Q205</f>
        <v>200000000</v>
      </c>
      <c r="R204" s="218"/>
      <c r="S204" s="218"/>
      <c r="T204" s="692"/>
      <c r="U204" s="843"/>
      <c r="V204" s="830"/>
      <c r="W204" s="844"/>
    </row>
    <row r="205" spans="2:23" x14ac:dyDescent="0.2">
      <c r="B205" s="51" t="s">
        <v>7</v>
      </c>
      <c r="C205" s="51" t="s">
        <v>27</v>
      </c>
      <c r="D205" s="51" t="s">
        <v>8</v>
      </c>
      <c r="E205" s="51" t="s">
        <v>8</v>
      </c>
      <c r="F205" s="51" t="s">
        <v>11</v>
      </c>
      <c r="G205" s="51" t="s">
        <v>15</v>
      </c>
      <c r="H205" s="51" t="s">
        <v>8</v>
      </c>
      <c r="I205" s="51"/>
      <c r="J205" s="51"/>
      <c r="K205" s="51"/>
      <c r="L205" s="235" t="s">
        <v>66</v>
      </c>
      <c r="M205" s="54"/>
      <c r="N205" s="54"/>
      <c r="O205" s="55"/>
      <c r="P205" s="55"/>
      <c r="Q205" s="744">
        <f>+Q206</f>
        <v>200000000</v>
      </c>
      <c r="R205" s="213"/>
      <c r="S205" s="213"/>
      <c r="T205" s="91"/>
      <c r="U205" s="843"/>
      <c r="V205" s="830"/>
      <c r="W205" s="844"/>
    </row>
    <row r="206" spans="2:23" ht="60" x14ac:dyDescent="0.2">
      <c r="B206" s="321"/>
      <c r="C206" s="93"/>
      <c r="D206" s="93"/>
      <c r="E206" s="93"/>
      <c r="F206" s="93"/>
      <c r="G206" s="93"/>
      <c r="H206" s="93"/>
      <c r="I206" s="93"/>
      <c r="J206" s="344"/>
      <c r="K206" s="706">
        <v>30171600</v>
      </c>
      <c r="L206" s="129" t="s">
        <v>293</v>
      </c>
      <c r="M206" s="59">
        <v>44941</v>
      </c>
      <c r="N206" s="59" t="s">
        <v>259</v>
      </c>
      <c r="O206" s="60" t="s">
        <v>319</v>
      </c>
      <c r="P206" s="60" t="s">
        <v>425</v>
      </c>
      <c r="Q206" s="745">
        <v>200000000</v>
      </c>
      <c r="R206" s="62"/>
      <c r="S206" s="63"/>
      <c r="T206" s="94" t="s">
        <v>166</v>
      </c>
      <c r="U206" s="845">
        <v>200000000</v>
      </c>
      <c r="V206" s="833"/>
      <c r="W206" s="846">
        <f t="shared" si="3"/>
        <v>-200000000</v>
      </c>
    </row>
    <row r="207" spans="2:23" ht="15.75" x14ac:dyDescent="0.2">
      <c r="B207" s="115" t="s">
        <v>7</v>
      </c>
      <c r="C207" s="115" t="s">
        <v>27</v>
      </c>
      <c r="D207" s="115" t="s">
        <v>8</v>
      </c>
      <c r="E207" s="115" t="s">
        <v>20</v>
      </c>
      <c r="F207" s="115"/>
      <c r="G207" s="115"/>
      <c r="H207" s="115"/>
      <c r="I207" s="115"/>
      <c r="J207" s="115"/>
      <c r="K207" s="334">
        <v>30171700</v>
      </c>
      <c r="L207" s="239" t="s">
        <v>69</v>
      </c>
      <c r="M207" s="117"/>
      <c r="N207" s="117"/>
      <c r="O207" s="118"/>
      <c r="P207" s="118"/>
      <c r="Q207" s="751">
        <f>SUM(Q208+Q229+Q233+Q242)</f>
        <v>9079235199</v>
      </c>
      <c r="R207" s="217"/>
      <c r="S207" s="217"/>
      <c r="T207" s="691"/>
      <c r="U207" s="849"/>
      <c r="V207" s="832"/>
      <c r="W207" s="844"/>
    </row>
    <row r="208" spans="2:23" x14ac:dyDescent="0.2">
      <c r="B208" s="199" t="s">
        <v>7</v>
      </c>
      <c r="C208" s="199" t="s">
        <v>27</v>
      </c>
      <c r="D208" s="199" t="s">
        <v>8</v>
      </c>
      <c r="E208" s="199" t="s">
        <v>20</v>
      </c>
      <c r="F208" s="199" t="s">
        <v>13</v>
      </c>
      <c r="G208" s="199"/>
      <c r="H208" s="199"/>
      <c r="I208" s="199"/>
      <c r="J208" s="199"/>
      <c r="K208" s="329">
        <v>75153000</v>
      </c>
      <c r="L208" s="233" t="s">
        <v>70</v>
      </c>
      <c r="M208" s="41"/>
      <c r="N208" s="41"/>
      <c r="O208" s="42"/>
      <c r="P208" s="42"/>
      <c r="Q208" s="742">
        <f>+Q209</f>
        <v>6658065320</v>
      </c>
      <c r="R208" s="211"/>
      <c r="S208" s="211"/>
      <c r="T208" s="682"/>
      <c r="U208" s="843"/>
      <c r="V208" s="830"/>
      <c r="W208" s="844"/>
    </row>
    <row r="209" spans="2:23" x14ac:dyDescent="0.2">
      <c r="B209" s="121" t="s">
        <v>7</v>
      </c>
      <c r="C209" s="121" t="s">
        <v>27</v>
      </c>
      <c r="D209" s="121" t="s">
        <v>8</v>
      </c>
      <c r="E209" s="121" t="s">
        <v>20</v>
      </c>
      <c r="F209" s="121" t="s">
        <v>13</v>
      </c>
      <c r="G209" s="121" t="s">
        <v>12</v>
      </c>
      <c r="H209" s="121"/>
      <c r="I209" s="121"/>
      <c r="J209" s="121"/>
      <c r="K209" s="335"/>
      <c r="L209" s="316" t="s">
        <v>71</v>
      </c>
      <c r="M209" s="123"/>
      <c r="N209" s="123"/>
      <c r="O209" s="124"/>
      <c r="P209" s="124"/>
      <c r="Q209" s="752">
        <f>+Q210+Q222+Q225</f>
        <v>6658065320</v>
      </c>
      <c r="R209" s="218"/>
      <c r="S209" s="218"/>
      <c r="T209" s="692"/>
      <c r="U209" s="843"/>
      <c r="V209" s="830"/>
      <c r="W209" s="844"/>
    </row>
    <row r="210" spans="2:23" x14ac:dyDescent="0.2">
      <c r="B210" s="51" t="s">
        <v>7</v>
      </c>
      <c r="C210" s="51" t="s">
        <v>27</v>
      </c>
      <c r="D210" s="51" t="s">
        <v>8</v>
      </c>
      <c r="E210" s="51" t="s">
        <v>20</v>
      </c>
      <c r="F210" s="51" t="s">
        <v>13</v>
      </c>
      <c r="G210" s="51" t="s">
        <v>12</v>
      </c>
      <c r="H210" s="51" t="s">
        <v>27</v>
      </c>
      <c r="I210" s="51"/>
      <c r="J210" s="51"/>
      <c r="K210" s="51"/>
      <c r="L210" s="235" t="s">
        <v>72</v>
      </c>
      <c r="M210" s="54"/>
      <c r="N210" s="54"/>
      <c r="O210" s="55"/>
      <c r="P210" s="55"/>
      <c r="Q210" s="744">
        <f>SUM(Q211:Q221)</f>
        <v>5288563320</v>
      </c>
      <c r="R210" s="213"/>
      <c r="S210" s="213"/>
      <c r="T210" s="91"/>
      <c r="U210" s="843"/>
      <c r="V210" s="830"/>
      <c r="W210" s="844"/>
    </row>
    <row r="211" spans="2:23" ht="60" x14ac:dyDescent="0.2">
      <c r="B211" s="321"/>
      <c r="C211" s="93"/>
      <c r="D211" s="93"/>
      <c r="E211" s="93"/>
      <c r="F211" s="93"/>
      <c r="G211" s="93"/>
      <c r="H211" s="93"/>
      <c r="I211" s="93"/>
      <c r="J211" s="344"/>
      <c r="K211" s="706"/>
      <c r="L211" s="58" t="s">
        <v>518</v>
      </c>
      <c r="M211" s="59"/>
      <c r="N211" s="59"/>
      <c r="O211" s="60" t="s">
        <v>305</v>
      </c>
      <c r="P211" s="60" t="s">
        <v>106141</v>
      </c>
      <c r="Q211" s="745">
        <v>26233127</v>
      </c>
      <c r="R211" s="62"/>
      <c r="S211" s="97"/>
      <c r="T211" s="94" t="s">
        <v>166</v>
      </c>
      <c r="U211" s="845">
        <v>26233127</v>
      </c>
      <c r="V211" s="833">
        <v>26233127</v>
      </c>
      <c r="W211" s="846">
        <f t="shared" ref="W207:W270" si="4">+V211-Q211</f>
        <v>0</v>
      </c>
    </row>
    <row r="212" spans="2:23" ht="60" x14ac:dyDescent="0.2">
      <c r="B212" s="321"/>
      <c r="C212" s="93"/>
      <c r="D212" s="93"/>
      <c r="E212" s="93"/>
      <c r="F212" s="93"/>
      <c r="G212" s="93"/>
      <c r="H212" s="93"/>
      <c r="I212" s="93"/>
      <c r="J212" s="344"/>
      <c r="K212" s="706"/>
      <c r="L212" s="58" t="s">
        <v>106201</v>
      </c>
      <c r="M212" s="59"/>
      <c r="N212" s="59"/>
      <c r="O212" s="60"/>
      <c r="P212" s="60"/>
      <c r="Q212" s="745">
        <v>1006491074</v>
      </c>
      <c r="R212" s="62"/>
      <c r="S212" s="97"/>
      <c r="T212" s="94" t="s">
        <v>166</v>
      </c>
      <c r="U212" s="845">
        <v>1006491074</v>
      </c>
      <c r="V212" s="833"/>
      <c r="W212" s="846">
        <f t="shared" si="4"/>
        <v>-1006491074</v>
      </c>
    </row>
    <row r="213" spans="2:23" ht="60" x14ac:dyDescent="0.2">
      <c r="B213" s="321"/>
      <c r="C213" s="93"/>
      <c r="D213" s="93"/>
      <c r="E213" s="93"/>
      <c r="F213" s="93"/>
      <c r="G213" s="93"/>
      <c r="H213" s="93"/>
      <c r="I213" s="93"/>
      <c r="J213" s="344"/>
      <c r="K213" s="706"/>
      <c r="L213" s="58" t="s">
        <v>519</v>
      </c>
      <c r="M213" s="59"/>
      <c r="N213" s="59"/>
      <c r="O213" s="60" t="s">
        <v>305</v>
      </c>
      <c r="P213" s="60" t="s">
        <v>106141</v>
      </c>
      <c r="Q213" s="745">
        <v>2392340193</v>
      </c>
      <c r="R213" s="62"/>
      <c r="S213" s="259"/>
      <c r="T213" s="94" t="s">
        <v>166</v>
      </c>
      <c r="U213" s="845">
        <v>2392340193</v>
      </c>
      <c r="V213" s="833">
        <v>239234193</v>
      </c>
      <c r="W213" s="846">
        <f t="shared" si="4"/>
        <v>-2153106000</v>
      </c>
    </row>
    <row r="214" spans="2:23" ht="60" x14ac:dyDescent="0.2">
      <c r="B214" s="321"/>
      <c r="C214" s="93"/>
      <c r="D214" s="93"/>
      <c r="E214" s="93"/>
      <c r="F214" s="93"/>
      <c r="G214" s="93"/>
      <c r="H214" s="93"/>
      <c r="I214" s="93"/>
      <c r="J214" s="344"/>
      <c r="K214" s="706"/>
      <c r="L214" s="58" t="s">
        <v>520</v>
      </c>
      <c r="M214" s="59"/>
      <c r="N214" s="59"/>
      <c r="O214" s="60" t="s">
        <v>305</v>
      </c>
      <c r="P214" s="60" t="s">
        <v>425</v>
      </c>
      <c r="Q214" s="745">
        <v>210000000</v>
      </c>
      <c r="R214" s="130"/>
      <c r="S214" s="97"/>
      <c r="T214" s="94" t="s">
        <v>166</v>
      </c>
      <c r="U214" s="845">
        <v>210000000</v>
      </c>
      <c r="V214" s="833"/>
      <c r="W214" s="846">
        <f t="shared" si="4"/>
        <v>-210000000</v>
      </c>
    </row>
    <row r="215" spans="2:23" ht="60" x14ac:dyDescent="0.2">
      <c r="B215" s="321"/>
      <c r="C215" s="93"/>
      <c r="D215" s="93"/>
      <c r="E215" s="93"/>
      <c r="F215" s="93"/>
      <c r="G215" s="93"/>
      <c r="H215" s="93"/>
      <c r="I215" s="93"/>
      <c r="J215" s="344"/>
      <c r="K215" s="706"/>
      <c r="L215" s="58" t="s">
        <v>521</v>
      </c>
      <c r="M215" s="59"/>
      <c r="N215" s="59"/>
      <c r="O215" s="60" t="s">
        <v>305</v>
      </c>
      <c r="P215" s="60" t="s">
        <v>431</v>
      </c>
      <c r="Q215" s="745">
        <v>239040000</v>
      </c>
      <c r="R215" s="62"/>
      <c r="S215" s="97"/>
      <c r="T215" s="94" t="s">
        <v>166</v>
      </c>
      <c r="U215" s="845">
        <v>239040000</v>
      </c>
      <c r="V215" s="833">
        <v>239040000</v>
      </c>
      <c r="W215" s="846">
        <f t="shared" si="4"/>
        <v>0</v>
      </c>
    </row>
    <row r="216" spans="2:23" ht="84" customHeight="1" x14ac:dyDescent="0.2">
      <c r="B216" s="321"/>
      <c r="C216" s="93"/>
      <c r="D216" s="93"/>
      <c r="E216" s="93"/>
      <c r="F216" s="93"/>
      <c r="G216" s="93"/>
      <c r="H216" s="93"/>
      <c r="I216" s="93"/>
      <c r="J216" s="344"/>
      <c r="K216" s="706" t="s">
        <v>218</v>
      </c>
      <c r="L216" s="58" t="s">
        <v>106107</v>
      </c>
      <c r="M216" s="59">
        <v>45061</v>
      </c>
      <c r="N216" s="59" t="s">
        <v>367</v>
      </c>
      <c r="O216" s="60" t="s">
        <v>364</v>
      </c>
      <c r="P216" s="60" t="s">
        <v>222</v>
      </c>
      <c r="Q216" s="745">
        <f>800000000-300000000-28800000</f>
        <v>471200000</v>
      </c>
      <c r="R216" s="131"/>
      <c r="S216" s="259">
        <v>5000000000</v>
      </c>
      <c r="T216" s="94" t="s">
        <v>166</v>
      </c>
      <c r="U216" s="845"/>
      <c r="V216" s="833"/>
      <c r="W216" s="846">
        <f t="shared" si="4"/>
        <v>-471200000</v>
      </c>
    </row>
    <row r="217" spans="2:23" ht="84" customHeight="1" x14ac:dyDescent="0.2">
      <c r="B217" s="321"/>
      <c r="C217" s="93"/>
      <c r="D217" s="93"/>
      <c r="E217" s="93"/>
      <c r="F217" s="93"/>
      <c r="G217" s="93"/>
      <c r="H217" s="93"/>
      <c r="I217" s="93"/>
      <c r="J217" s="344"/>
      <c r="K217" s="706" t="s">
        <v>218</v>
      </c>
      <c r="L217" s="58" t="s">
        <v>106108</v>
      </c>
      <c r="M217" s="59">
        <v>45061</v>
      </c>
      <c r="N217" s="59" t="s">
        <v>367</v>
      </c>
      <c r="O217" s="60" t="s">
        <v>364</v>
      </c>
      <c r="P217" s="60" t="s">
        <v>222</v>
      </c>
      <c r="Q217" s="745">
        <f>1545000000-1006491074-95000000</f>
        <v>443508926</v>
      </c>
      <c r="R217" s="131"/>
      <c r="S217" s="259">
        <v>3244500000</v>
      </c>
      <c r="T217" s="94" t="s">
        <v>166</v>
      </c>
      <c r="U217" s="845"/>
      <c r="V217" s="833"/>
      <c r="W217" s="846">
        <f t="shared" si="4"/>
        <v>-443508926</v>
      </c>
    </row>
    <row r="218" spans="2:23" ht="60" x14ac:dyDescent="0.2">
      <c r="B218" s="321"/>
      <c r="C218" s="93"/>
      <c r="D218" s="93"/>
      <c r="E218" s="93"/>
      <c r="F218" s="93"/>
      <c r="G218" s="93"/>
      <c r="H218" s="93"/>
      <c r="I218" s="93"/>
      <c r="J218" s="344"/>
      <c r="K218" s="706" t="s">
        <v>106109</v>
      </c>
      <c r="L218" s="58" t="s">
        <v>106110</v>
      </c>
      <c r="M218" s="59">
        <v>45031</v>
      </c>
      <c r="N218" s="59" t="s">
        <v>438</v>
      </c>
      <c r="O218" s="60" t="s">
        <v>364</v>
      </c>
      <c r="P218" s="60" t="s">
        <v>209</v>
      </c>
      <c r="Q218" s="745">
        <v>210000000</v>
      </c>
      <c r="R218" s="131"/>
      <c r="S218" s="259">
        <v>441000000</v>
      </c>
      <c r="T218" s="94" t="s">
        <v>166</v>
      </c>
      <c r="U218" s="845"/>
      <c r="V218" s="833"/>
      <c r="W218" s="846">
        <f t="shared" si="4"/>
        <v>-210000000</v>
      </c>
    </row>
    <row r="219" spans="2:23" ht="60" x14ac:dyDescent="0.2">
      <c r="B219" s="321"/>
      <c r="C219" s="93"/>
      <c r="D219" s="93"/>
      <c r="E219" s="93"/>
      <c r="F219" s="93"/>
      <c r="G219" s="93"/>
      <c r="H219" s="93"/>
      <c r="I219" s="93"/>
      <c r="J219" s="344"/>
      <c r="K219" s="706">
        <v>72154100</v>
      </c>
      <c r="L219" s="58" t="s">
        <v>106111</v>
      </c>
      <c r="M219" s="59">
        <v>45031</v>
      </c>
      <c r="N219" s="59" t="s">
        <v>438</v>
      </c>
      <c r="O219" s="60" t="s">
        <v>364</v>
      </c>
      <c r="P219" s="60" t="s">
        <v>209</v>
      </c>
      <c r="Q219" s="745">
        <v>239040000</v>
      </c>
      <c r="R219" s="62"/>
      <c r="S219" s="61">
        <v>501984000</v>
      </c>
      <c r="T219" s="94" t="s">
        <v>166</v>
      </c>
      <c r="U219" s="845"/>
      <c r="V219" s="833"/>
      <c r="W219" s="846">
        <f t="shared" si="4"/>
        <v>-239040000</v>
      </c>
    </row>
    <row r="220" spans="2:23" ht="60" x14ac:dyDescent="0.2">
      <c r="B220" s="321"/>
      <c r="C220" s="93"/>
      <c r="D220" s="93"/>
      <c r="E220" s="93"/>
      <c r="F220" s="93"/>
      <c r="G220" s="93"/>
      <c r="H220" s="93"/>
      <c r="I220" s="93"/>
      <c r="J220" s="344"/>
      <c r="K220" s="706" t="s">
        <v>106105</v>
      </c>
      <c r="L220" s="58" t="s">
        <v>289</v>
      </c>
      <c r="M220" s="59">
        <v>45078</v>
      </c>
      <c r="N220" s="59" t="s">
        <v>367</v>
      </c>
      <c r="O220" s="60" t="s">
        <v>442</v>
      </c>
      <c r="P220" s="59" t="s">
        <v>210</v>
      </c>
      <c r="Q220" s="745">
        <v>23210000</v>
      </c>
      <c r="R220" s="62"/>
      <c r="S220" s="132"/>
      <c r="T220" s="94" t="s">
        <v>166</v>
      </c>
      <c r="U220" s="845"/>
      <c r="V220" s="833"/>
      <c r="W220" s="846">
        <f t="shared" si="4"/>
        <v>-23210000</v>
      </c>
    </row>
    <row r="221" spans="2:23" ht="45" x14ac:dyDescent="0.2">
      <c r="B221" s="321"/>
      <c r="C221" s="93"/>
      <c r="D221" s="93"/>
      <c r="E221" s="93"/>
      <c r="F221" s="93"/>
      <c r="G221" s="93"/>
      <c r="H221" s="93"/>
      <c r="I221" s="93"/>
      <c r="J221" s="344"/>
      <c r="K221" s="706">
        <v>72154100</v>
      </c>
      <c r="L221" s="58" t="s">
        <v>106112</v>
      </c>
      <c r="M221" s="59">
        <v>45108</v>
      </c>
      <c r="N221" s="59" t="s">
        <v>367</v>
      </c>
      <c r="O221" s="60" t="s">
        <v>326</v>
      </c>
      <c r="P221" s="59" t="s">
        <v>210</v>
      </c>
      <c r="Q221" s="745">
        <v>27500000</v>
      </c>
      <c r="R221" s="62"/>
      <c r="S221" s="63"/>
      <c r="T221" s="94" t="s">
        <v>166</v>
      </c>
      <c r="U221" s="845"/>
      <c r="V221" s="833"/>
      <c r="W221" s="846">
        <f t="shared" si="4"/>
        <v>-27500000</v>
      </c>
    </row>
    <row r="222" spans="2:23" x14ac:dyDescent="0.2">
      <c r="B222" s="51" t="s">
        <v>7</v>
      </c>
      <c r="C222" s="51" t="s">
        <v>27</v>
      </c>
      <c r="D222" s="51" t="s">
        <v>8</v>
      </c>
      <c r="E222" s="51" t="s">
        <v>20</v>
      </c>
      <c r="F222" s="51" t="s">
        <v>13</v>
      </c>
      <c r="G222" s="51" t="s">
        <v>12</v>
      </c>
      <c r="H222" s="51" t="s">
        <v>28</v>
      </c>
      <c r="I222" s="51"/>
      <c r="J222" s="51"/>
      <c r="K222" s="51"/>
      <c r="L222" s="235" t="s">
        <v>73</v>
      </c>
      <c r="M222" s="54"/>
      <c r="N222" s="54"/>
      <c r="O222" s="55"/>
      <c r="P222" s="55"/>
      <c r="Q222" s="744">
        <f>SUM(Q223:Q224)</f>
        <v>123600000</v>
      </c>
      <c r="R222" s="213"/>
      <c r="S222" s="213"/>
      <c r="T222" s="91"/>
      <c r="U222" s="843"/>
      <c r="V222" s="830"/>
      <c r="W222" s="844"/>
    </row>
    <row r="223" spans="2:23" ht="30" x14ac:dyDescent="0.2">
      <c r="B223" s="321"/>
      <c r="C223" s="93"/>
      <c r="D223" s="93"/>
      <c r="E223" s="93"/>
      <c r="F223" s="93"/>
      <c r="G223" s="93"/>
      <c r="H223" s="93"/>
      <c r="I223" s="93"/>
      <c r="J223" s="344"/>
      <c r="K223" s="328">
        <v>72101500</v>
      </c>
      <c r="L223" s="129" t="s">
        <v>296</v>
      </c>
      <c r="M223" s="59">
        <v>44936</v>
      </c>
      <c r="N223" s="59" t="s">
        <v>273</v>
      </c>
      <c r="O223" s="60" t="s">
        <v>106088</v>
      </c>
      <c r="P223" s="60" t="s">
        <v>221</v>
      </c>
      <c r="Q223" s="745">
        <v>28600000</v>
      </c>
      <c r="R223" s="62"/>
      <c r="S223" s="132"/>
      <c r="T223" s="94" t="s">
        <v>166</v>
      </c>
      <c r="U223" s="845">
        <v>28600000</v>
      </c>
      <c r="V223" s="833">
        <v>28600000</v>
      </c>
      <c r="W223" s="846">
        <f t="shared" si="4"/>
        <v>0</v>
      </c>
    </row>
    <row r="224" spans="2:23" ht="90" x14ac:dyDescent="0.2">
      <c r="B224" s="321"/>
      <c r="C224" s="93"/>
      <c r="D224" s="93"/>
      <c r="E224" s="93"/>
      <c r="F224" s="93"/>
      <c r="G224" s="93"/>
      <c r="H224" s="93"/>
      <c r="I224" s="93"/>
      <c r="J224" s="344"/>
      <c r="K224" s="706" t="s">
        <v>106135</v>
      </c>
      <c r="L224" s="58" t="s">
        <v>106156</v>
      </c>
      <c r="M224" s="59">
        <v>44998</v>
      </c>
      <c r="N224" s="59" t="s">
        <v>315</v>
      </c>
      <c r="O224" s="60" t="s">
        <v>106034</v>
      </c>
      <c r="P224" s="60" t="s">
        <v>333</v>
      </c>
      <c r="Q224" s="745">
        <v>95000000</v>
      </c>
      <c r="R224" s="62"/>
      <c r="S224" s="132"/>
      <c r="T224" s="94" t="s">
        <v>156</v>
      </c>
      <c r="U224" s="845"/>
      <c r="V224" s="833"/>
      <c r="W224" s="846">
        <f t="shared" si="4"/>
        <v>-95000000</v>
      </c>
    </row>
    <row r="225" spans="2:23" x14ac:dyDescent="0.2">
      <c r="B225" s="51" t="s">
        <v>7</v>
      </c>
      <c r="C225" s="51" t="s">
        <v>27</v>
      </c>
      <c r="D225" s="51" t="s">
        <v>8</v>
      </c>
      <c r="E225" s="51" t="s">
        <v>20</v>
      </c>
      <c r="F225" s="51" t="s">
        <v>13</v>
      </c>
      <c r="G225" s="51" t="s">
        <v>12</v>
      </c>
      <c r="H225" s="51" t="s">
        <v>29</v>
      </c>
      <c r="I225" s="51"/>
      <c r="J225" s="51"/>
      <c r="K225" s="51"/>
      <c r="L225" s="235" t="s">
        <v>74</v>
      </c>
      <c r="M225" s="54"/>
      <c r="N225" s="54"/>
      <c r="O225" s="55"/>
      <c r="P225" s="55"/>
      <c r="Q225" s="744">
        <f>SUM(Q226:Q228)</f>
        <v>1245902000</v>
      </c>
      <c r="R225" s="213"/>
      <c r="S225" s="213"/>
      <c r="T225" s="91"/>
      <c r="U225" s="843"/>
      <c r="V225" s="830"/>
      <c r="W225" s="844"/>
    </row>
    <row r="226" spans="2:23" ht="60" x14ac:dyDescent="0.2">
      <c r="B226" s="321"/>
      <c r="C226" s="93"/>
      <c r="D226" s="93"/>
      <c r="E226" s="93"/>
      <c r="F226" s="93"/>
      <c r="G226" s="93"/>
      <c r="H226" s="93"/>
      <c r="I226" s="93"/>
      <c r="J226" s="344"/>
      <c r="K226" s="328">
        <v>72101500</v>
      </c>
      <c r="L226" s="129" t="s">
        <v>297</v>
      </c>
      <c r="M226" s="59">
        <v>44936</v>
      </c>
      <c r="N226" s="59" t="s">
        <v>273</v>
      </c>
      <c r="O226" s="60" t="s">
        <v>106088</v>
      </c>
      <c r="P226" s="60" t="s">
        <v>221</v>
      </c>
      <c r="Q226" s="745">
        <f>237600000+28800000</f>
        <v>266400000</v>
      </c>
      <c r="R226" s="62"/>
      <c r="S226" s="132"/>
      <c r="T226" s="94" t="s">
        <v>166</v>
      </c>
      <c r="U226" s="845">
        <v>266400000</v>
      </c>
      <c r="V226" s="833">
        <v>266400000</v>
      </c>
      <c r="W226" s="846">
        <f t="shared" si="4"/>
        <v>0</v>
      </c>
    </row>
    <row r="227" spans="2:23" ht="45" x14ac:dyDescent="0.2">
      <c r="B227" s="321"/>
      <c r="C227" s="93"/>
      <c r="D227" s="93"/>
      <c r="E227" s="93"/>
      <c r="F227" s="93"/>
      <c r="G227" s="93"/>
      <c r="H227" s="93"/>
      <c r="I227" s="93"/>
      <c r="J227" s="344"/>
      <c r="K227" s="328">
        <v>72101500</v>
      </c>
      <c r="L227" s="129" t="s">
        <v>298</v>
      </c>
      <c r="M227" s="59">
        <v>44936</v>
      </c>
      <c r="N227" s="59" t="s">
        <v>261</v>
      </c>
      <c r="O227" s="60" t="s">
        <v>234</v>
      </c>
      <c r="P227" s="60" t="s">
        <v>221</v>
      </c>
      <c r="Q227" s="745">
        <v>82500000</v>
      </c>
      <c r="R227" s="62"/>
      <c r="S227" s="132"/>
      <c r="T227" s="94" t="s">
        <v>166</v>
      </c>
      <c r="U227" s="845">
        <v>82500000</v>
      </c>
      <c r="V227" s="833">
        <v>82500000</v>
      </c>
      <c r="W227" s="846">
        <f t="shared" si="4"/>
        <v>0</v>
      </c>
    </row>
    <row r="228" spans="2:23" ht="45" x14ac:dyDescent="0.2">
      <c r="B228" s="321"/>
      <c r="C228" s="93"/>
      <c r="D228" s="93"/>
      <c r="E228" s="93"/>
      <c r="F228" s="93"/>
      <c r="G228" s="93"/>
      <c r="H228" s="93"/>
      <c r="I228" s="93"/>
      <c r="J228" s="344"/>
      <c r="K228" s="328">
        <v>72101500</v>
      </c>
      <c r="L228" s="129" t="s">
        <v>164</v>
      </c>
      <c r="M228" s="59">
        <v>44936</v>
      </c>
      <c r="N228" s="59" t="s">
        <v>261</v>
      </c>
      <c r="O228" s="60" t="s">
        <v>234</v>
      </c>
      <c r="P228" s="60" t="s">
        <v>221</v>
      </c>
      <c r="Q228" s="746">
        <f>1080000000-182998000</f>
        <v>897002000</v>
      </c>
      <c r="R228" s="62"/>
      <c r="S228" s="132"/>
      <c r="T228" s="94" t="s">
        <v>166</v>
      </c>
      <c r="U228" s="845">
        <v>897002000</v>
      </c>
      <c r="V228" s="833">
        <v>842000000</v>
      </c>
      <c r="W228" s="846">
        <f t="shared" si="4"/>
        <v>-55002000</v>
      </c>
    </row>
    <row r="229" spans="2:23" ht="60" x14ac:dyDescent="0.2">
      <c r="B229" s="677" t="s">
        <v>7</v>
      </c>
      <c r="C229" s="677" t="s">
        <v>27</v>
      </c>
      <c r="D229" s="677" t="s">
        <v>8</v>
      </c>
      <c r="E229" s="677" t="s">
        <v>20</v>
      </c>
      <c r="F229" s="677" t="s">
        <v>14</v>
      </c>
      <c r="G229" s="677"/>
      <c r="H229" s="677"/>
      <c r="I229" s="677"/>
      <c r="J229" s="677"/>
      <c r="K229" s="329"/>
      <c r="L229" s="233" t="s">
        <v>106113</v>
      </c>
      <c r="M229" s="41"/>
      <c r="N229" s="267"/>
      <c r="O229" s="42"/>
      <c r="P229" s="42"/>
      <c r="Q229" s="742">
        <f>+Q230</f>
        <v>23100000</v>
      </c>
      <c r="R229" s="211"/>
      <c r="S229" s="211"/>
      <c r="T229" s="682"/>
      <c r="U229" s="843"/>
      <c r="V229" s="830"/>
      <c r="W229" s="844"/>
    </row>
    <row r="230" spans="2:23" x14ac:dyDescent="0.2">
      <c r="B230" s="133" t="s">
        <v>7</v>
      </c>
      <c r="C230" s="133" t="s">
        <v>27</v>
      </c>
      <c r="D230" s="133" t="s">
        <v>8</v>
      </c>
      <c r="E230" s="133" t="s">
        <v>20</v>
      </c>
      <c r="F230" s="133" t="s">
        <v>14</v>
      </c>
      <c r="G230" s="133" t="s">
        <v>15</v>
      </c>
      <c r="H230" s="133"/>
      <c r="I230" s="133"/>
      <c r="J230" s="133"/>
      <c r="K230" s="335"/>
      <c r="L230" s="240" t="s">
        <v>106114</v>
      </c>
      <c r="M230" s="123"/>
      <c r="N230" s="123"/>
      <c r="O230" s="124"/>
      <c r="P230" s="124"/>
      <c r="Q230" s="752">
        <f>+Q231</f>
        <v>23100000</v>
      </c>
      <c r="R230" s="218"/>
      <c r="S230" s="218"/>
      <c r="T230" s="692"/>
      <c r="U230" s="843"/>
      <c r="V230" s="830"/>
      <c r="W230" s="844"/>
    </row>
    <row r="231" spans="2:23" x14ac:dyDescent="0.2">
      <c r="B231" s="52" t="s">
        <v>7</v>
      </c>
      <c r="C231" s="52" t="s">
        <v>27</v>
      </c>
      <c r="D231" s="52" t="s">
        <v>8</v>
      </c>
      <c r="E231" s="52" t="s">
        <v>20</v>
      </c>
      <c r="F231" s="52" t="s">
        <v>14</v>
      </c>
      <c r="G231" s="52" t="s">
        <v>15</v>
      </c>
      <c r="H231" s="52" t="s">
        <v>8</v>
      </c>
      <c r="I231" s="52"/>
      <c r="J231" s="52"/>
      <c r="K231" s="51"/>
      <c r="L231" s="235" t="s">
        <v>106115</v>
      </c>
      <c r="M231" s="54"/>
      <c r="N231" s="54"/>
      <c r="O231" s="55"/>
      <c r="P231" s="55"/>
      <c r="Q231" s="744">
        <f>+Q232</f>
        <v>23100000</v>
      </c>
      <c r="R231" s="213"/>
      <c r="S231" s="213"/>
      <c r="T231" s="683"/>
      <c r="U231" s="843"/>
      <c r="V231" s="830"/>
      <c r="W231" s="844"/>
    </row>
    <row r="232" spans="2:23" ht="30" x14ac:dyDescent="0.2">
      <c r="B232" s="321"/>
      <c r="C232" s="93"/>
      <c r="D232" s="93"/>
      <c r="E232" s="93"/>
      <c r="F232" s="93"/>
      <c r="G232" s="93"/>
      <c r="H232" s="93"/>
      <c r="I232" s="93"/>
      <c r="J232" s="344"/>
      <c r="K232" s="328"/>
      <c r="L232" s="129" t="s">
        <v>106116</v>
      </c>
      <c r="M232" s="59">
        <v>44936</v>
      </c>
      <c r="N232" s="59" t="s">
        <v>273</v>
      </c>
      <c r="O232" s="60" t="s">
        <v>234</v>
      </c>
      <c r="P232" s="60" t="s">
        <v>221</v>
      </c>
      <c r="Q232" s="745">
        <v>23100000</v>
      </c>
      <c r="R232" s="300"/>
      <c r="S232" s="299"/>
      <c r="T232" s="94" t="s">
        <v>166</v>
      </c>
      <c r="U232" s="845">
        <v>23100000</v>
      </c>
      <c r="V232" s="833">
        <v>23100000</v>
      </c>
      <c r="W232" s="846">
        <f t="shared" si="4"/>
        <v>0</v>
      </c>
    </row>
    <row r="233" spans="2:23" ht="30" x14ac:dyDescent="0.2">
      <c r="B233" s="199" t="s">
        <v>7</v>
      </c>
      <c r="C233" s="199" t="s">
        <v>27</v>
      </c>
      <c r="D233" s="199" t="s">
        <v>8</v>
      </c>
      <c r="E233" s="199" t="s">
        <v>20</v>
      </c>
      <c r="F233" s="199" t="s">
        <v>15</v>
      </c>
      <c r="G233" s="199"/>
      <c r="H233" s="199"/>
      <c r="I233" s="199"/>
      <c r="J233" s="199"/>
      <c r="K233" s="329"/>
      <c r="L233" s="233" t="s">
        <v>80</v>
      </c>
      <c r="M233" s="41"/>
      <c r="N233" s="267"/>
      <c r="O233" s="42"/>
      <c r="P233" s="42"/>
      <c r="Q233" s="742">
        <f>+Q234+Q238</f>
        <v>163000000</v>
      </c>
      <c r="R233" s="211"/>
      <c r="S233" s="211"/>
      <c r="T233" s="682"/>
      <c r="U233" s="843"/>
      <c r="V233" s="830"/>
      <c r="W233" s="844"/>
    </row>
    <row r="234" spans="2:23" x14ac:dyDescent="0.2">
      <c r="B234" s="121" t="s">
        <v>7</v>
      </c>
      <c r="C234" s="121" t="s">
        <v>27</v>
      </c>
      <c r="D234" s="121" t="s">
        <v>8</v>
      </c>
      <c r="E234" s="121" t="s">
        <v>20</v>
      </c>
      <c r="F234" s="121" t="s">
        <v>15</v>
      </c>
      <c r="G234" s="133" t="s">
        <v>9</v>
      </c>
      <c r="H234" s="121"/>
      <c r="I234" s="121"/>
      <c r="J234" s="121"/>
      <c r="K234" s="335"/>
      <c r="L234" s="240" t="s">
        <v>123</v>
      </c>
      <c r="M234" s="123"/>
      <c r="N234" s="123"/>
      <c r="O234" s="124"/>
      <c r="P234" s="124"/>
      <c r="Q234" s="752">
        <f>+Q235</f>
        <v>65000000</v>
      </c>
      <c r="R234" s="218"/>
      <c r="S234" s="218"/>
      <c r="T234" s="692"/>
      <c r="U234" s="843"/>
      <c r="V234" s="830"/>
      <c r="W234" s="844"/>
    </row>
    <row r="235" spans="2:23" ht="45" x14ac:dyDescent="0.2">
      <c r="B235" s="52" t="s">
        <v>7</v>
      </c>
      <c r="C235" s="52" t="s">
        <v>27</v>
      </c>
      <c r="D235" s="52" t="s">
        <v>8</v>
      </c>
      <c r="E235" s="52" t="s">
        <v>20</v>
      </c>
      <c r="F235" s="52" t="s">
        <v>15</v>
      </c>
      <c r="G235" s="52" t="s">
        <v>9</v>
      </c>
      <c r="H235" s="52" t="s">
        <v>23</v>
      </c>
      <c r="I235" s="52"/>
      <c r="J235" s="52"/>
      <c r="K235" s="51"/>
      <c r="L235" s="235" t="s">
        <v>81</v>
      </c>
      <c r="M235" s="54"/>
      <c r="N235" s="54"/>
      <c r="O235" s="55"/>
      <c r="P235" s="55"/>
      <c r="Q235" s="744">
        <f>+Q236</f>
        <v>65000000</v>
      </c>
      <c r="R235" s="213"/>
      <c r="S235" s="213"/>
      <c r="T235" s="683"/>
      <c r="U235" s="843"/>
      <c r="V235" s="830"/>
      <c r="W235" s="844"/>
    </row>
    <row r="236" spans="2:23" ht="30" x14ac:dyDescent="0.2">
      <c r="B236" s="52" t="s">
        <v>7</v>
      </c>
      <c r="C236" s="52" t="s">
        <v>27</v>
      </c>
      <c r="D236" s="52" t="s">
        <v>8</v>
      </c>
      <c r="E236" s="52" t="s">
        <v>20</v>
      </c>
      <c r="F236" s="52" t="s">
        <v>15</v>
      </c>
      <c r="G236" s="52" t="s">
        <v>9</v>
      </c>
      <c r="H236" s="52" t="s">
        <v>23</v>
      </c>
      <c r="I236" s="52" t="s">
        <v>32</v>
      </c>
      <c r="J236" s="52"/>
      <c r="K236" s="51"/>
      <c r="L236" s="235" t="s">
        <v>245</v>
      </c>
      <c r="M236" s="54"/>
      <c r="N236" s="54"/>
      <c r="O236" s="55"/>
      <c r="P236" s="55"/>
      <c r="Q236" s="744">
        <f>+Q237</f>
        <v>65000000</v>
      </c>
      <c r="R236" s="213"/>
      <c r="S236" s="213"/>
      <c r="T236" s="683"/>
      <c r="U236" s="843"/>
      <c r="V236" s="830"/>
      <c r="W236" s="844"/>
    </row>
    <row r="237" spans="2:23" ht="30" x14ac:dyDescent="0.2">
      <c r="B237" s="323"/>
      <c r="C237" s="305"/>
      <c r="D237" s="305"/>
      <c r="E237" s="305"/>
      <c r="F237" s="305"/>
      <c r="G237" s="305"/>
      <c r="H237" s="305"/>
      <c r="I237" s="305"/>
      <c r="J237" s="345"/>
      <c r="K237" s="328"/>
      <c r="L237" s="129" t="s">
        <v>246</v>
      </c>
      <c r="M237" s="59" t="s">
        <v>231</v>
      </c>
      <c r="N237" s="59" t="s">
        <v>231</v>
      </c>
      <c r="O237" s="59" t="s">
        <v>231</v>
      </c>
      <c r="P237" s="59" t="s">
        <v>231</v>
      </c>
      <c r="Q237" s="745">
        <v>65000000</v>
      </c>
      <c r="R237" s="62"/>
      <c r="S237" s="63"/>
      <c r="T237" s="94" t="s">
        <v>166</v>
      </c>
      <c r="U237" s="845">
        <v>65000000</v>
      </c>
      <c r="V237" s="833">
        <v>1216848</v>
      </c>
      <c r="W237" s="846">
        <f t="shared" si="4"/>
        <v>-63783152</v>
      </c>
    </row>
    <row r="238" spans="2:23" x14ac:dyDescent="0.2">
      <c r="B238" s="121" t="s">
        <v>7</v>
      </c>
      <c r="C238" s="121" t="s">
        <v>27</v>
      </c>
      <c r="D238" s="121" t="s">
        <v>8</v>
      </c>
      <c r="E238" s="121" t="s">
        <v>20</v>
      </c>
      <c r="F238" s="121" t="s">
        <v>15</v>
      </c>
      <c r="G238" s="121" t="s">
        <v>10</v>
      </c>
      <c r="H238" s="121"/>
      <c r="I238" s="121"/>
      <c r="J238" s="121"/>
      <c r="K238" s="335"/>
      <c r="L238" s="240" t="s">
        <v>238</v>
      </c>
      <c r="M238" s="123"/>
      <c r="N238" s="123"/>
      <c r="O238" s="124"/>
      <c r="P238" s="124"/>
      <c r="Q238" s="752">
        <f>+Q239</f>
        <v>98000000</v>
      </c>
      <c r="R238" s="218"/>
      <c r="S238" s="218"/>
      <c r="T238" s="692"/>
      <c r="U238" s="843"/>
      <c r="V238" s="830"/>
      <c r="W238" s="844"/>
    </row>
    <row r="239" spans="2:23" x14ac:dyDescent="0.2">
      <c r="B239" s="52" t="s">
        <v>7</v>
      </c>
      <c r="C239" s="52" t="s">
        <v>27</v>
      </c>
      <c r="D239" s="52" t="s">
        <v>8</v>
      </c>
      <c r="E239" s="52" t="s">
        <v>20</v>
      </c>
      <c r="F239" s="52" t="s">
        <v>15</v>
      </c>
      <c r="G239" s="52" t="s">
        <v>10</v>
      </c>
      <c r="H239" s="52" t="s">
        <v>8</v>
      </c>
      <c r="I239" s="51"/>
      <c r="J239" s="51"/>
      <c r="K239" s="51"/>
      <c r="L239" s="235" t="s">
        <v>239</v>
      </c>
      <c r="M239" s="54"/>
      <c r="N239" s="54"/>
      <c r="O239" s="55"/>
      <c r="P239" s="55"/>
      <c r="Q239" s="744">
        <f>+Q240</f>
        <v>98000000</v>
      </c>
      <c r="R239" s="213"/>
      <c r="S239" s="213"/>
      <c r="T239" s="91"/>
      <c r="U239" s="843"/>
      <c r="V239" s="830"/>
      <c r="W239" s="844"/>
    </row>
    <row r="240" spans="2:23" ht="30" x14ac:dyDescent="0.2">
      <c r="B240" s="52" t="s">
        <v>7</v>
      </c>
      <c r="C240" s="52" t="s">
        <v>27</v>
      </c>
      <c r="D240" s="52" t="s">
        <v>8</v>
      </c>
      <c r="E240" s="52" t="s">
        <v>20</v>
      </c>
      <c r="F240" s="52" t="s">
        <v>15</v>
      </c>
      <c r="G240" s="52" t="s">
        <v>10</v>
      </c>
      <c r="H240" s="51" t="s">
        <v>8</v>
      </c>
      <c r="I240" s="51" t="s">
        <v>21</v>
      </c>
      <c r="J240" s="51"/>
      <c r="K240" s="51"/>
      <c r="L240" s="235" t="s">
        <v>240</v>
      </c>
      <c r="M240" s="54"/>
      <c r="N240" s="54"/>
      <c r="O240" s="55"/>
      <c r="P240" s="55"/>
      <c r="Q240" s="744">
        <f>+Q241</f>
        <v>98000000</v>
      </c>
      <c r="R240" s="213"/>
      <c r="S240" s="213"/>
      <c r="T240" s="91"/>
      <c r="U240" s="843"/>
      <c r="V240" s="830"/>
      <c r="W240" s="844"/>
    </row>
    <row r="241" spans="2:23" x14ac:dyDescent="0.2">
      <c r="B241" s="323"/>
      <c r="C241" s="305"/>
      <c r="D241" s="305"/>
      <c r="E241" s="305"/>
      <c r="F241" s="305"/>
      <c r="G241" s="305"/>
      <c r="H241" s="305"/>
      <c r="I241" s="305"/>
      <c r="J241" s="345"/>
      <c r="K241" s="303">
        <v>83112400</v>
      </c>
      <c r="L241" s="58" t="s">
        <v>241</v>
      </c>
      <c r="M241" s="59">
        <v>44563</v>
      </c>
      <c r="N241" s="59" t="s">
        <v>261</v>
      </c>
      <c r="O241" s="59" t="s">
        <v>202</v>
      </c>
      <c r="P241" s="59" t="s">
        <v>231</v>
      </c>
      <c r="Q241" s="745">
        <v>98000000</v>
      </c>
      <c r="R241" s="62"/>
      <c r="S241" s="63"/>
      <c r="T241" s="94" t="s">
        <v>188</v>
      </c>
      <c r="U241" s="845">
        <v>19680000</v>
      </c>
      <c r="V241" s="833">
        <v>19680000</v>
      </c>
      <c r="W241" s="846">
        <f t="shared" si="4"/>
        <v>-78320000</v>
      </c>
    </row>
    <row r="242" spans="2:23" ht="30" x14ac:dyDescent="0.2">
      <c r="B242" s="199" t="s">
        <v>7</v>
      </c>
      <c r="C242" s="199" t="s">
        <v>27</v>
      </c>
      <c r="D242" s="199" t="s">
        <v>8</v>
      </c>
      <c r="E242" s="199" t="s">
        <v>20</v>
      </c>
      <c r="F242" s="199" t="s">
        <v>16</v>
      </c>
      <c r="G242" s="199"/>
      <c r="H242" s="199"/>
      <c r="I242" s="199"/>
      <c r="J242" s="199"/>
      <c r="K242" s="329"/>
      <c r="L242" s="233" t="s">
        <v>85</v>
      </c>
      <c r="M242" s="41"/>
      <c r="N242" s="41"/>
      <c r="O242" s="42"/>
      <c r="P242" s="42"/>
      <c r="Q242" s="742">
        <f>+Q243+Q252+Q264</f>
        <v>2235069879</v>
      </c>
      <c r="R242" s="211"/>
      <c r="S242" s="211"/>
      <c r="T242" s="682"/>
      <c r="U242" s="843"/>
      <c r="V242" s="830"/>
      <c r="W242" s="844"/>
    </row>
    <row r="243" spans="2:23" x14ac:dyDescent="0.2">
      <c r="B243" s="121" t="s">
        <v>7</v>
      </c>
      <c r="C243" s="121" t="s">
        <v>27</v>
      </c>
      <c r="D243" s="121" t="s">
        <v>8</v>
      </c>
      <c r="E243" s="121" t="s">
        <v>20</v>
      </c>
      <c r="F243" s="121" t="s">
        <v>16</v>
      </c>
      <c r="G243" s="121" t="s">
        <v>11</v>
      </c>
      <c r="H243" s="121"/>
      <c r="I243" s="121"/>
      <c r="J243" s="121"/>
      <c r="K243" s="335"/>
      <c r="L243" s="240" t="s">
        <v>88</v>
      </c>
      <c r="M243" s="123"/>
      <c r="N243" s="123"/>
      <c r="O243" s="124"/>
      <c r="P243" s="124"/>
      <c r="Q243" s="752">
        <f>+Q244</f>
        <v>272208000</v>
      </c>
      <c r="R243" s="218"/>
      <c r="S243" s="218"/>
      <c r="T243" s="692"/>
      <c r="U243" s="843"/>
      <c r="V243" s="830"/>
      <c r="W243" s="844"/>
    </row>
    <row r="244" spans="2:23" ht="30" x14ac:dyDescent="0.2">
      <c r="B244" s="51" t="s">
        <v>7</v>
      </c>
      <c r="C244" s="51" t="s">
        <v>27</v>
      </c>
      <c r="D244" s="51" t="s">
        <v>8</v>
      </c>
      <c r="E244" s="51" t="s">
        <v>20</v>
      </c>
      <c r="F244" s="51" t="s">
        <v>16</v>
      </c>
      <c r="G244" s="51" t="s">
        <v>11</v>
      </c>
      <c r="H244" s="51" t="s">
        <v>8</v>
      </c>
      <c r="I244" s="51"/>
      <c r="J244" s="51"/>
      <c r="K244" s="51"/>
      <c r="L244" s="235" t="s">
        <v>106</v>
      </c>
      <c r="M244" s="54"/>
      <c r="N244" s="54"/>
      <c r="O244" s="55"/>
      <c r="P244" s="55"/>
      <c r="Q244" s="744">
        <f>+Q245</f>
        <v>272208000</v>
      </c>
      <c r="R244" s="213"/>
      <c r="S244" s="213"/>
      <c r="T244" s="91"/>
      <c r="U244" s="843"/>
      <c r="V244" s="830"/>
      <c r="W244" s="844"/>
    </row>
    <row r="245" spans="2:23" ht="30" x14ac:dyDescent="0.2">
      <c r="B245" s="51" t="s">
        <v>7</v>
      </c>
      <c r="C245" s="51" t="s">
        <v>27</v>
      </c>
      <c r="D245" s="51" t="s">
        <v>8</v>
      </c>
      <c r="E245" s="51" t="s">
        <v>20</v>
      </c>
      <c r="F245" s="51" t="s">
        <v>16</v>
      </c>
      <c r="G245" s="51" t="s">
        <v>11</v>
      </c>
      <c r="H245" s="51" t="s">
        <v>8</v>
      </c>
      <c r="I245" s="51" t="s">
        <v>21</v>
      </c>
      <c r="J245" s="51"/>
      <c r="K245" s="51"/>
      <c r="L245" s="235" t="s">
        <v>89</v>
      </c>
      <c r="M245" s="54"/>
      <c r="N245" s="54"/>
      <c r="O245" s="55"/>
      <c r="P245" s="55"/>
      <c r="Q245" s="744">
        <f>SUM(Q246:Q251)</f>
        <v>272208000</v>
      </c>
      <c r="R245" s="213"/>
      <c r="S245" s="213"/>
      <c r="T245" s="91"/>
      <c r="U245" s="843"/>
      <c r="V245" s="830"/>
      <c r="W245" s="844"/>
    </row>
    <row r="246" spans="2:23" ht="45" x14ac:dyDescent="0.2">
      <c r="B246" s="321"/>
      <c r="C246" s="93"/>
      <c r="D246" s="93"/>
      <c r="E246" s="93"/>
      <c r="F246" s="93"/>
      <c r="G246" s="93"/>
      <c r="H246" s="93"/>
      <c r="I246" s="93"/>
      <c r="J246" s="344"/>
      <c r="K246" s="706">
        <v>80161500</v>
      </c>
      <c r="L246" s="129" t="s">
        <v>106117</v>
      </c>
      <c r="M246" s="59">
        <v>44936</v>
      </c>
      <c r="N246" s="59" t="s">
        <v>261</v>
      </c>
      <c r="O246" s="60" t="s">
        <v>343</v>
      </c>
      <c r="P246" s="60" t="s">
        <v>221</v>
      </c>
      <c r="Q246" s="745">
        <v>42108000</v>
      </c>
      <c r="R246" s="62"/>
      <c r="S246" s="63"/>
      <c r="T246" s="94" t="s">
        <v>166</v>
      </c>
      <c r="U246" s="845">
        <v>42108000</v>
      </c>
      <c r="V246" s="833">
        <v>42108000</v>
      </c>
      <c r="W246" s="846">
        <f t="shared" si="4"/>
        <v>0</v>
      </c>
    </row>
    <row r="247" spans="2:23" ht="30" x14ac:dyDescent="0.2">
      <c r="B247" s="322"/>
      <c r="C247" s="301"/>
      <c r="D247" s="301"/>
      <c r="E247" s="301"/>
      <c r="F247" s="301"/>
      <c r="G247" s="301"/>
      <c r="H247" s="301"/>
      <c r="I247" s="301"/>
      <c r="J247" s="307"/>
      <c r="K247" s="706" t="s">
        <v>440</v>
      </c>
      <c r="L247" s="58" t="s">
        <v>106056</v>
      </c>
      <c r="M247" s="59">
        <v>45163</v>
      </c>
      <c r="N247" s="59" t="s">
        <v>368</v>
      </c>
      <c r="O247" s="60" t="s">
        <v>328</v>
      </c>
      <c r="P247" s="3" t="s">
        <v>432</v>
      </c>
      <c r="Q247" s="745">
        <v>25000000</v>
      </c>
      <c r="R247" s="62"/>
      <c r="S247" s="63"/>
      <c r="T247" s="94" t="s">
        <v>401</v>
      </c>
      <c r="U247" s="845"/>
      <c r="V247" s="833"/>
      <c r="W247" s="846">
        <f t="shared" si="4"/>
        <v>-25000000</v>
      </c>
    </row>
    <row r="248" spans="2:23" ht="90" x14ac:dyDescent="0.2">
      <c r="B248" s="322"/>
      <c r="C248" s="705"/>
      <c r="D248" s="705"/>
      <c r="E248" s="705"/>
      <c r="F248" s="705"/>
      <c r="G248" s="705"/>
      <c r="H248" s="705"/>
      <c r="I248" s="705"/>
      <c r="J248" s="307"/>
      <c r="K248" s="328">
        <v>80101500</v>
      </c>
      <c r="L248" s="129" t="s">
        <v>106147</v>
      </c>
      <c r="M248" s="59">
        <v>44941</v>
      </c>
      <c r="N248" s="59" t="s">
        <v>370</v>
      </c>
      <c r="O248" s="60" t="s">
        <v>343</v>
      </c>
      <c r="P248" s="60" t="s">
        <v>262</v>
      </c>
      <c r="Q248" s="745">
        <v>33200000</v>
      </c>
      <c r="R248" s="62"/>
      <c r="S248" s="63"/>
      <c r="T248" s="94" t="s">
        <v>401</v>
      </c>
      <c r="U248" s="845">
        <v>33200000</v>
      </c>
      <c r="V248" s="833">
        <v>30930900</v>
      </c>
      <c r="W248" s="846">
        <f t="shared" si="4"/>
        <v>-2269100</v>
      </c>
    </row>
    <row r="249" spans="2:23" ht="60" x14ac:dyDescent="0.2">
      <c r="B249" s="322"/>
      <c r="C249" s="678"/>
      <c r="D249" s="678"/>
      <c r="E249" s="678"/>
      <c r="F249" s="678"/>
      <c r="G249" s="678"/>
      <c r="H249" s="678"/>
      <c r="I249" s="678"/>
      <c r="J249" s="307"/>
      <c r="K249" s="328">
        <v>80101500</v>
      </c>
      <c r="L249" s="129" t="s">
        <v>106148</v>
      </c>
      <c r="M249" s="59">
        <v>44941</v>
      </c>
      <c r="N249" s="59" t="s">
        <v>370</v>
      </c>
      <c r="O249" s="60" t="s">
        <v>343</v>
      </c>
      <c r="P249" s="60" t="s">
        <v>262</v>
      </c>
      <c r="Q249" s="745">
        <v>33200000</v>
      </c>
      <c r="R249" s="62"/>
      <c r="S249" s="63"/>
      <c r="T249" s="94" t="s">
        <v>401</v>
      </c>
      <c r="U249" s="845">
        <v>33200000</v>
      </c>
      <c r="V249" s="833">
        <v>17674800</v>
      </c>
      <c r="W249" s="846">
        <f t="shared" si="4"/>
        <v>-15525200</v>
      </c>
    </row>
    <row r="250" spans="2:23" s="735" customFormat="1" ht="30" x14ac:dyDescent="0.2">
      <c r="B250" s="731"/>
      <c r="C250" s="732"/>
      <c r="D250" s="732"/>
      <c r="E250" s="732"/>
      <c r="F250" s="732"/>
      <c r="G250" s="732"/>
      <c r="H250" s="732"/>
      <c r="I250" s="732"/>
      <c r="J250" s="733"/>
      <c r="K250" s="716" t="s">
        <v>106150</v>
      </c>
      <c r="L250" s="129" t="s">
        <v>106151</v>
      </c>
      <c r="M250" s="59">
        <v>44982</v>
      </c>
      <c r="N250" s="59" t="s">
        <v>256</v>
      </c>
      <c r="O250" s="60" t="s">
        <v>319</v>
      </c>
      <c r="P250" s="60" t="s">
        <v>262</v>
      </c>
      <c r="Q250" s="745">
        <f>100000000-20000000</f>
        <v>80000000</v>
      </c>
      <c r="R250" s="734"/>
      <c r="S250" s="152"/>
      <c r="T250" s="695" t="s">
        <v>401</v>
      </c>
      <c r="U250" s="850"/>
      <c r="V250" s="835"/>
      <c r="W250" s="846">
        <f t="shared" si="4"/>
        <v>-80000000</v>
      </c>
    </row>
    <row r="251" spans="2:23" ht="60" x14ac:dyDescent="0.2">
      <c r="B251" s="322"/>
      <c r="C251" s="301"/>
      <c r="D251" s="301"/>
      <c r="E251" s="301"/>
      <c r="F251" s="301"/>
      <c r="G251" s="301"/>
      <c r="H251" s="301"/>
      <c r="I251" s="301"/>
      <c r="J251" s="307"/>
      <c r="K251" s="328">
        <v>80101500</v>
      </c>
      <c r="L251" s="58" t="s">
        <v>106149</v>
      </c>
      <c r="M251" s="59">
        <v>44941</v>
      </c>
      <c r="N251" s="59" t="s">
        <v>370</v>
      </c>
      <c r="O251" s="60" t="s">
        <v>343</v>
      </c>
      <c r="P251" s="60" t="s">
        <v>262</v>
      </c>
      <c r="Q251" s="745">
        <v>58700000</v>
      </c>
      <c r="R251" s="62"/>
      <c r="S251" s="63"/>
      <c r="T251" s="94" t="s">
        <v>401</v>
      </c>
      <c r="U251" s="845"/>
      <c r="V251" s="833"/>
      <c r="W251" s="846">
        <f t="shared" si="4"/>
        <v>-58700000</v>
      </c>
    </row>
    <row r="252" spans="2:23" x14ac:dyDescent="0.2">
      <c r="B252" s="121" t="s">
        <v>7</v>
      </c>
      <c r="C252" s="121" t="s">
        <v>27</v>
      </c>
      <c r="D252" s="121" t="s">
        <v>8</v>
      </c>
      <c r="E252" s="121" t="s">
        <v>20</v>
      </c>
      <c r="F252" s="121" t="s">
        <v>16</v>
      </c>
      <c r="G252" s="121" t="s">
        <v>13</v>
      </c>
      <c r="H252" s="121"/>
      <c r="I252" s="121"/>
      <c r="J252" s="121"/>
      <c r="K252" s="335"/>
      <c r="L252" s="240" t="s">
        <v>95</v>
      </c>
      <c r="M252" s="123"/>
      <c r="N252" s="123"/>
      <c r="O252" s="124"/>
      <c r="P252" s="124"/>
      <c r="Q252" s="752">
        <f>SUM(Q253+Q256)</f>
        <v>1712861879</v>
      </c>
      <c r="R252" s="218"/>
      <c r="S252" s="218"/>
      <c r="T252" s="692"/>
      <c r="U252" s="843"/>
      <c r="V252" s="830"/>
      <c r="W252" s="844"/>
    </row>
    <row r="253" spans="2:23" x14ac:dyDescent="0.2">
      <c r="B253" s="51" t="s">
        <v>7</v>
      </c>
      <c r="C253" s="51" t="s">
        <v>27</v>
      </c>
      <c r="D253" s="51" t="s">
        <v>8</v>
      </c>
      <c r="E253" s="51" t="s">
        <v>20</v>
      </c>
      <c r="F253" s="51" t="s">
        <v>16</v>
      </c>
      <c r="G253" s="51" t="s">
        <v>13</v>
      </c>
      <c r="H253" s="51" t="s">
        <v>20</v>
      </c>
      <c r="I253" s="51"/>
      <c r="J253" s="51"/>
      <c r="K253" s="51"/>
      <c r="L253" s="235" t="s">
        <v>248</v>
      </c>
      <c r="M253" s="54"/>
      <c r="N253" s="54"/>
      <c r="O253" s="55"/>
      <c r="P253" s="55"/>
      <c r="Q253" s="744">
        <f>SUM(Q254:Q255)</f>
        <v>236854536</v>
      </c>
      <c r="R253" s="213"/>
      <c r="S253" s="213"/>
      <c r="T253" s="91"/>
      <c r="U253" s="843"/>
      <c r="V253" s="830"/>
      <c r="W253" s="844"/>
    </row>
    <row r="254" spans="2:23" ht="45" x14ac:dyDescent="0.2">
      <c r="B254" s="321"/>
      <c r="C254" s="93"/>
      <c r="D254" s="93"/>
      <c r="E254" s="93"/>
      <c r="F254" s="93"/>
      <c r="G254" s="93"/>
      <c r="H254" s="93"/>
      <c r="I254" s="93"/>
      <c r="J254" s="344"/>
      <c r="K254" s="709">
        <v>92121500</v>
      </c>
      <c r="L254" s="58" t="s">
        <v>522</v>
      </c>
      <c r="M254" s="59"/>
      <c r="N254" s="59"/>
      <c r="O254" s="60" t="s">
        <v>305</v>
      </c>
      <c r="P254" s="3" t="s">
        <v>209</v>
      </c>
      <c r="Q254" s="753">
        <f>116254536+18594348+36</f>
        <v>134848920</v>
      </c>
      <c r="R254" s="131"/>
      <c r="S254" s="63"/>
      <c r="T254" s="94" t="s">
        <v>166</v>
      </c>
      <c r="U254" s="845">
        <v>134848920</v>
      </c>
      <c r="V254" s="833">
        <v>134848920</v>
      </c>
      <c r="W254" s="846">
        <f t="shared" si="4"/>
        <v>0</v>
      </c>
    </row>
    <row r="255" spans="2:23" ht="60" x14ac:dyDescent="0.2">
      <c r="B255" s="322"/>
      <c r="C255" s="301"/>
      <c r="D255" s="301"/>
      <c r="E255" s="301"/>
      <c r="F255" s="301"/>
      <c r="G255" s="301"/>
      <c r="H255" s="301"/>
      <c r="I255" s="301"/>
      <c r="J255" s="307"/>
      <c r="K255" s="709">
        <v>92121500</v>
      </c>
      <c r="L255" s="4" t="s">
        <v>106118</v>
      </c>
      <c r="M255" s="59">
        <v>45031</v>
      </c>
      <c r="N255" s="59" t="s">
        <v>438</v>
      </c>
      <c r="O255" s="60" t="s">
        <v>364</v>
      </c>
      <c r="P255" s="60" t="s">
        <v>106038</v>
      </c>
      <c r="Q255" s="753">
        <f>120600000-18594348-36</f>
        <v>102005616</v>
      </c>
      <c r="R255" s="131" t="s">
        <v>211</v>
      </c>
      <c r="S255" s="256">
        <v>253260000</v>
      </c>
      <c r="T255" s="94" t="s">
        <v>166</v>
      </c>
      <c r="U255" s="845"/>
      <c r="V255" s="833"/>
      <c r="W255" s="846">
        <f t="shared" si="4"/>
        <v>-102005616</v>
      </c>
    </row>
    <row r="256" spans="2:23" x14ac:dyDescent="0.2">
      <c r="B256" s="51" t="s">
        <v>7</v>
      </c>
      <c r="C256" s="51" t="s">
        <v>27</v>
      </c>
      <c r="D256" s="51" t="s">
        <v>8</v>
      </c>
      <c r="E256" s="51" t="s">
        <v>20</v>
      </c>
      <c r="F256" s="51" t="s">
        <v>16</v>
      </c>
      <c r="G256" s="51" t="s">
        <v>13</v>
      </c>
      <c r="H256" s="51" t="s">
        <v>23</v>
      </c>
      <c r="I256" s="51"/>
      <c r="J256" s="51"/>
      <c r="K256" s="51"/>
      <c r="L256" s="235" t="s">
        <v>96</v>
      </c>
      <c r="M256" s="54"/>
      <c r="N256" s="54"/>
      <c r="O256" s="55"/>
      <c r="P256" s="55"/>
      <c r="Q256" s="744">
        <f>SUM(Q257:Q263)</f>
        <v>1476007343</v>
      </c>
      <c r="R256" s="213"/>
      <c r="S256" s="213"/>
      <c r="T256" s="91"/>
      <c r="U256" s="843"/>
      <c r="V256" s="830"/>
      <c r="W256" s="844"/>
    </row>
    <row r="257" spans="2:23" ht="60" x14ac:dyDescent="0.2">
      <c r="B257" s="321"/>
      <c r="C257" s="93"/>
      <c r="D257" s="93"/>
      <c r="E257" s="93"/>
      <c r="F257" s="93"/>
      <c r="G257" s="93"/>
      <c r="H257" s="93"/>
      <c r="I257" s="93"/>
      <c r="J257" s="344"/>
      <c r="K257" s="328">
        <v>76111500</v>
      </c>
      <c r="L257" s="58" t="s">
        <v>523</v>
      </c>
      <c r="M257" s="59"/>
      <c r="N257" s="59"/>
      <c r="O257" s="60" t="s">
        <v>305</v>
      </c>
      <c r="P257" s="60" t="s">
        <v>209</v>
      </c>
      <c r="Q257" s="745">
        <f>119027819+18600000</f>
        <v>137627819</v>
      </c>
      <c r="R257" s="62"/>
      <c r="S257" s="63"/>
      <c r="T257" s="94" t="s">
        <v>166</v>
      </c>
      <c r="U257" s="845">
        <v>137279859.97</v>
      </c>
      <c r="V257" s="833">
        <v>119694830.83</v>
      </c>
      <c r="W257" s="846">
        <f t="shared" si="4"/>
        <v>-17932988.170000002</v>
      </c>
    </row>
    <row r="258" spans="2:23" ht="60" x14ac:dyDescent="0.2">
      <c r="B258" s="322"/>
      <c r="C258" s="301"/>
      <c r="D258" s="301"/>
      <c r="E258" s="301"/>
      <c r="F258" s="301"/>
      <c r="G258" s="301"/>
      <c r="H258" s="301"/>
      <c r="I258" s="301"/>
      <c r="J258" s="307"/>
      <c r="K258" s="328">
        <v>76111500</v>
      </c>
      <c r="L258" s="58" t="s">
        <v>106119</v>
      </c>
      <c r="M258" s="59">
        <v>45031</v>
      </c>
      <c r="N258" s="59" t="s">
        <v>106120</v>
      </c>
      <c r="O258" s="60" t="s">
        <v>364</v>
      </c>
      <c r="P258" s="60" t="s">
        <v>222</v>
      </c>
      <c r="Q258" s="745">
        <f>117600000-18600000</f>
        <v>99000000</v>
      </c>
      <c r="R258" s="62" t="s">
        <v>211</v>
      </c>
      <c r="S258" s="256">
        <f>246960000+1333080000</f>
        <v>1580040000</v>
      </c>
      <c r="T258" s="94" t="s">
        <v>166</v>
      </c>
      <c r="U258" s="845"/>
      <c r="V258" s="833"/>
      <c r="W258" s="846">
        <f t="shared" si="4"/>
        <v>-99000000</v>
      </c>
    </row>
    <row r="259" spans="2:23" ht="45" x14ac:dyDescent="0.2">
      <c r="B259" s="322"/>
      <c r="C259" s="301"/>
      <c r="D259" s="301"/>
      <c r="E259" s="301"/>
      <c r="F259" s="301"/>
      <c r="G259" s="301"/>
      <c r="H259" s="301"/>
      <c r="I259" s="301"/>
      <c r="J259" s="307"/>
      <c r="K259" s="328">
        <v>76111500</v>
      </c>
      <c r="L259" s="58" t="s">
        <v>106196</v>
      </c>
      <c r="M259" s="59">
        <v>45031</v>
      </c>
      <c r="N259" s="59" t="s">
        <v>405</v>
      </c>
      <c r="O259" s="60" t="s">
        <v>364</v>
      </c>
      <c r="P259" s="60" t="s">
        <v>222</v>
      </c>
      <c r="Q259" s="745">
        <f>570379524+95000000</f>
        <v>665379524</v>
      </c>
      <c r="R259" s="62"/>
      <c r="S259" s="256"/>
      <c r="T259" s="94" t="s">
        <v>166</v>
      </c>
      <c r="U259" s="845">
        <v>665379523.53999996</v>
      </c>
      <c r="V259" s="833">
        <v>644550114.64999998</v>
      </c>
      <c r="W259" s="846">
        <f t="shared" si="4"/>
        <v>-20829409.350000024</v>
      </c>
    </row>
    <row r="260" spans="2:23" ht="60" x14ac:dyDescent="0.2">
      <c r="B260" s="322"/>
      <c r="C260" s="799"/>
      <c r="D260" s="799"/>
      <c r="E260" s="799"/>
      <c r="F260" s="799"/>
      <c r="G260" s="799"/>
      <c r="H260" s="799"/>
      <c r="I260" s="799"/>
      <c r="J260" s="307"/>
      <c r="K260" s="328"/>
      <c r="L260" s="58" t="s">
        <v>106202</v>
      </c>
      <c r="M260" s="59"/>
      <c r="N260" s="59"/>
      <c r="O260" s="60"/>
      <c r="P260" s="60"/>
      <c r="Q260" s="745">
        <f>300000000+64000000</f>
        <v>364000000</v>
      </c>
      <c r="R260" s="62"/>
      <c r="S260" s="256"/>
      <c r="T260" s="94" t="s">
        <v>166</v>
      </c>
      <c r="U260" s="845"/>
      <c r="V260" s="833"/>
      <c r="W260" s="846">
        <f t="shared" si="4"/>
        <v>-364000000</v>
      </c>
    </row>
    <row r="261" spans="2:23" ht="30" x14ac:dyDescent="0.2">
      <c r="B261" s="322"/>
      <c r="C261" s="674"/>
      <c r="D261" s="674"/>
      <c r="E261" s="674"/>
      <c r="F261" s="674"/>
      <c r="G261" s="674"/>
      <c r="H261" s="674"/>
      <c r="I261" s="674"/>
      <c r="J261" s="307"/>
      <c r="K261" s="328">
        <v>76111500</v>
      </c>
      <c r="L261" s="129" t="s">
        <v>106142</v>
      </c>
      <c r="M261" s="59">
        <v>44958</v>
      </c>
      <c r="N261" s="59" t="s">
        <v>259</v>
      </c>
      <c r="O261" s="60" t="s">
        <v>319</v>
      </c>
      <c r="P261" s="60" t="s">
        <v>222</v>
      </c>
      <c r="Q261" s="745">
        <f>(32000000*2)-64000000</f>
        <v>0</v>
      </c>
      <c r="R261" s="62"/>
      <c r="S261" s="63"/>
      <c r="T261" s="94" t="s">
        <v>166</v>
      </c>
      <c r="U261" s="845"/>
      <c r="V261" s="833"/>
      <c r="W261" s="846">
        <f>+V261-Q261</f>
        <v>0</v>
      </c>
    </row>
    <row r="262" spans="2:23" ht="30" x14ac:dyDescent="0.2">
      <c r="B262" s="322"/>
      <c r="C262" s="674"/>
      <c r="D262" s="674"/>
      <c r="E262" s="674"/>
      <c r="F262" s="674"/>
      <c r="G262" s="674"/>
      <c r="H262" s="674"/>
      <c r="I262" s="674"/>
      <c r="J262" s="307"/>
      <c r="K262" s="706" t="s">
        <v>106121</v>
      </c>
      <c r="L262" s="708" t="s">
        <v>299</v>
      </c>
      <c r="M262" s="59">
        <v>45047</v>
      </c>
      <c r="N262" s="59" t="s">
        <v>361</v>
      </c>
      <c r="O262" s="60" t="s">
        <v>260</v>
      </c>
      <c r="P262" s="60" t="s">
        <v>106122</v>
      </c>
      <c r="Q262" s="745">
        <v>60000000</v>
      </c>
      <c r="R262" s="62"/>
      <c r="S262" s="63"/>
      <c r="T262" s="94" t="s">
        <v>166</v>
      </c>
      <c r="U262" s="845"/>
      <c r="V262" s="833"/>
      <c r="W262" s="846">
        <f t="shared" si="4"/>
        <v>-60000000</v>
      </c>
    </row>
    <row r="263" spans="2:23" ht="45" x14ac:dyDescent="0.2">
      <c r="B263" s="322"/>
      <c r="C263" s="301"/>
      <c r="D263" s="301"/>
      <c r="E263" s="301"/>
      <c r="F263" s="301"/>
      <c r="G263" s="301"/>
      <c r="H263" s="301"/>
      <c r="I263" s="301"/>
      <c r="J263" s="307"/>
      <c r="K263" s="328">
        <v>72102100</v>
      </c>
      <c r="L263" s="58" t="s">
        <v>106143</v>
      </c>
      <c r="M263" s="59">
        <v>45047</v>
      </c>
      <c r="N263" s="59" t="s">
        <v>361</v>
      </c>
      <c r="O263" s="60" t="s">
        <v>260</v>
      </c>
      <c r="P263" s="60" t="s">
        <v>106122</v>
      </c>
      <c r="Q263" s="745">
        <v>150000000</v>
      </c>
      <c r="R263" s="62"/>
      <c r="S263" s="61"/>
      <c r="T263" s="94" t="s">
        <v>166</v>
      </c>
      <c r="U263" s="845">
        <v>150000000</v>
      </c>
      <c r="V263" s="833"/>
      <c r="W263" s="846">
        <f t="shared" si="4"/>
        <v>-150000000</v>
      </c>
    </row>
    <row r="264" spans="2:23" ht="30" x14ac:dyDescent="0.2">
      <c r="B264" s="121" t="s">
        <v>7</v>
      </c>
      <c r="C264" s="121" t="s">
        <v>27</v>
      </c>
      <c r="D264" s="121" t="s">
        <v>8</v>
      </c>
      <c r="E264" s="121" t="s">
        <v>20</v>
      </c>
      <c r="F264" s="121" t="s">
        <v>16</v>
      </c>
      <c r="G264" s="121" t="s">
        <v>15</v>
      </c>
      <c r="H264" s="121"/>
      <c r="I264" s="121"/>
      <c r="J264" s="121"/>
      <c r="K264" s="335"/>
      <c r="L264" s="240" t="s">
        <v>97</v>
      </c>
      <c r="M264" s="123"/>
      <c r="N264" s="123"/>
      <c r="O264" s="124"/>
      <c r="P264" s="124"/>
      <c r="Q264" s="752">
        <f>+Q265</f>
        <v>250000000</v>
      </c>
      <c r="R264" s="218"/>
      <c r="S264" s="218"/>
      <c r="T264" s="692"/>
      <c r="U264" s="843"/>
      <c r="V264" s="830"/>
      <c r="W264" s="844"/>
    </row>
    <row r="265" spans="2:23" ht="30" x14ac:dyDescent="0.2">
      <c r="B265" s="51" t="s">
        <v>7</v>
      </c>
      <c r="C265" s="51" t="s">
        <v>27</v>
      </c>
      <c r="D265" s="51" t="s">
        <v>8</v>
      </c>
      <c r="E265" s="51" t="s">
        <v>20</v>
      </c>
      <c r="F265" s="51" t="s">
        <v>16</v>
      </c>
      <c r="G265" s="51" t="s">
        <v>15</v>
      </c>
      <c r="H265" s="51" t="s">
        <v>8</v>
      </c>
      <c r="I265" s="51"/>
      <c r="J265" s="51"/>
      <c r="K265" s="51"/>
      <c r="L265" s="235" t="s">
        <v>98</v>
      </c>
      <c r="M265" s="54"/>
      <c r="N265" s="54"/>
      <c r="O265" s="55"/>
      <c r="P265" s="55"/>
      <c r="Q265" s="744">
        <f>+Q266</f>
        <v>250000000</v>
      </c>
      <c r="R265" s="213"/>
      <c r="S265" s="213"/>
      <c r="T265" s="91"/>
      <c r="U265" s="843"/>
      <c r="V265" s="830"/>
      <c r="W265" s="844"/>
    </row>
    <row r="266" spans="2:23" ht="30" x14ac:dyDescent="0.2">
      <c r="B266" s="51" t="s">
        <v>7</v>
      </c>
      <c r="C266" s="51" t="s">
        <v>27</v>
      </c>
      <c r="D266" s="51" t="s">
        <v>8</v>
      </c>
      <c r="E266" s="51" t="s">
        <v>20</v>
      </c>
      <c r="F266" s="51" t="s">
        <v>16</v>
      </c>
      <c r="G266" s="51" t="s">
        <v>15</v>
      </c>
      <c r="H266" s="51" t="s">
        <v>8</v>
      </c>
      <c r="I266" s="51" t="s">
        <v>34</v>
      </c>
      <c r="J266" s="51"/>
      <c r="K266" s="51"/>
      <c r="L266" s="235" t="s">
        <v>99</v>
      </c>
      <c r="M266" s="54"/>
      <c r="N266" s="54"/>
      <c r="O266" s="55"/>
      <c r="P266" s="55"/>
      <c r="Q266" s="744">
        <f>SUM(Q267:Q268)</f>
        <v>250000000</v>
      </c>
      <c r="R266" s="213"/>
      <c r="S266" s="213"/>
      <c r="T266" s="91"/>
      <c r="U266" s="843"/>
      <c r="V266" s="830"/>
      <c r="W266" s="844"/>
    </row>
    <row r="267" spans="2:23" ht="45" x14ac:dyDescent="0.2">
      <c r="B267" s="321"/>
      <c r="C267" s="93"/>
      <c r="D267" s="93"/>
      <c r="E267" s="93"/>
      <c r="F267" s="93"/>
      <c r="G267" s="93"/>
      <c r="H267" s="93"/>
      <c r="I267" s="93"/>
      <c r="J267" s="344"/>
      <c r="K267" s="328">
        <v>73152100</v>
      </c>
      <c r="L267" s="58" t="s">
        <v>301</v>
      </c>
      <c r="M267" s="59">
        <v>45078</v>
      </c>
      <c r="N267" s="59" t="s">
        <v>372</v>
      </c>
      <c r="O267" s="60" t="s">
        <v>442</v>
      </c>
      <c r="P267" s="60" t="s">
        <v>106038</v>
      </c>
      <c r="Q267" s="745">
        <v>50000000</v>
      </c>
      <c r="R267" s="62"/>
      <c r="S267" s="63"/>
      <c r="T267" s="94" t="s">
        <v>166</v>
      </c>
      <c r="U267" s="845"/>
      <c r="V267" s="833"/>
      <c r="W267" s="846">
        <f t="shared" si="4"/>
        <v>-50000000</v>
      </c>
    </row>
    <row r="268" spans="2:23" ht="45" x14ac:dyDescent="0.2">
      <c r="B268" s="322"/>
      <c r="C268" s="301"/>
      <c r="D268" s="301"/>
      <c r="E268" s="301"/>
      <c r="F268" s="301"/>
      <c r="G268" s="301"/>
      <c r="H268" s="301"/>
      <c r="I268" s="301"/>
      <c r="J268" s="730"/>
      <c r="K268" s="765" t="s">
        <v>345</v>
      </c>
      <c r="L268" s="575" t="s">
        <v>346</v>
      </c>
      <c r="M268" s="2">
        <v>44984</v>
      </c>
      <c r="N268" s="2" t="s">
        <v>256</v>
      </c>
      <c r="O268" s="3" t="s">
        <v>332</v>
      </c>
      <c r="P268" s="3" t="s">
        <v>426</v>
      </c>
      <c r="Q268" s="745">
        <v>200000000</v>
      </c>
      <c r="R268" s="62"/>
      <c r="S268" s="63"/>
      <c r="T268" s="94" t="s">
        <v>401</v>
      </c>
      <c r="U268" s="851">
        <v>220000000</v>
      </c>
      <c r="V268" s="836"/>
      <c r="W268" s="846">
        <f t="shared" si="4"/>
        <v>-200000000</v>
      </c>
    </row>
    <row r="269" spans="2:23" ht="15.75" x14ac:dyDescent="0.2">
      <c r="B269" s="313" t="s">
        <v>7</v>
      </c>
      <c r="C269" s="313" t="s">
        <v>29</v>
      </c>
      <c r="D269" s="313"/>
      <c r="E269" s="313"/>
      <c r="F269" s="313"/>
      <c r="G269" s="313"/>
      <c r="H269" s="313"/>
      <c r="I269" s="313"/>
      <c r="J269" s="313"/>
      <c r="K269" s="336"/>
      <c r="L269" s="242" t="s">
        <v>107</v>
      </c>
      <c r="M269" s="778"/>
      <c r="N269" s="778"/>
      <c r="O269" s="779"/>
      <c r="P269" s="779"/>
      <c r="Q269" s="754">
        <f>SUM(Q270+Q272)</f>
        <v>5711000000</v>
      </c>
      <c r="R269" s="219"/>
      <c r="S269" s="219"/>
      <c r="T269" s="693"/>
      <c r="U269" s="841"/>
      <c r="V269" s="829"/>
      <c r="W269" s="844"/>
    </row>
    <row r="270" spans="2:23" ht="15.75" x14ac:dyDescent="0.2">
      <c r="B270" s="146" t="s">
        <v>7</v>
      </c>
      <c r="C270" s="146" t="s">
        <v>29</v>
      </c>
      <c r="D270" s="146" t="s">
        <v>8</v>
      </c>
      <c r="E270" s="146"/>
      <c r="F270" s="146"/>
      <c r="G270" s="146"/>
      <c r="H270" s="146"/>
      <c r="I270" s="146"/>
      <c r="J270" s="146"/>
      <c r="K270" s="337"/>
      <c r="L270" s="243" t="s">
        <v>108</v>
      </c>
      <c r="M270" s="780"/>
      <c r="N270" s="780"/>
      <c r="O270" s="781"/>
      <c r="P270" s="781"/>
      <c r="Q270" s="755">
        <f>+Q271</f>
        <v>111000000</v>
      </c>
      <c r="R270" s="220"/>
      <c r="S270" s="220"/>
      <c r="T270" s="694"/>
      <c r="U270" s="841"/>
      <c r="V270" s="829"/>
      <c r="W270" s="844"/>
    </row>
    <row r="271" spans="2:23" ht="15.75" x14ac:dyDescent="0.2">
      <c r="B271" s="324"/>
      <c r="C271" s="306"/>
      <c r="D271" s="306"/>
      <c r="E271" s="306"/>
      <c r="F271" s="306"/>
      <c r="G271" s="306"/>
      <c r="H271" s="306"/>
      <c r="I271" s="306"/>
      <c r="J271" s="346"/>
      <c r="K271" s="304"/>
      <c r="L271" s="129" t="s">
        <v>108</v>
      </c>
      <c r="M271" s="60"/>
      <c r="N271" s="60"/>
      <c r="O271" s="60"/>
      <c r="P271" s="60"/>
      <c r="Q271" s="745">
        <v>111000000</v>
      </c>
      <c r="R271" s="62"/>
      <c r="S271" s="152"/>
      <c r="T271" s="695" t="s">
        <v>163</v>
      </c>
      <c r="U271" s="850">
        <v>111000000</v>
      </c>
      <c r="V271" s="835">
        <v>111000000</v>
      </c>
      <c r="W271" s="846">
        <f t="shared" ref="W271:W329" si="5">+V271-Q271</f>
        <v>0</v>
      </c>
    </row>
    <row r="272" spans="2:23" ht="15.75" x14ac:dyDescent="0.2">
      <c r="B272" s="146" t="s">
        <v>7</v>
      </c>
      <c r="C272" s="146" t="s">
        <v>29</v>
      </c>
      <c r="D272" s="146" t="s">
        <v>23</v>
      </c>
      <c r="E272" s="146"/>
      <c r="F272" s="146"/>
      <c r="G272" s="146"/>
      <c r="H272" s="146"/>
      <c r="I272" s="146"/>
      <c r="J272" s="146"/>
      <c r="K272" s="337"/>
      <c r="L272" s="243" t="s">
        <v>109</v>
      </c>
      <c r="M272" s="780"/>
      <c r="N272" s="780"/>
      <c r="O272" s="781"/>
      <c r="P272" s="781"/>
      <c r="Q272" s="755">
        <f>+Q273</f>
        <v>5600000000</v>
      </c>
      <c r="R272" s="220"/>
      <c r="S272" s="220"/>
      <c r="T272" s="694"/>
      <c r="U272" s="841"/>
      <c r="V272" s="829"/>
      <c r="W272" s="844"/>
    </row>
    <row r="273" spans="2:23" ht="15.75" x14ac:dyDescent="0.2">
      <c r="B273" s="324"/>
      <c r="C273" s="306"/>
      <c r="D273" s="306"/>
      <c r="E273" s="306"/>
      <c r="F273" s="306"/>
      <c r="G273" s="306"/>
      <c r="H273" s="306"/>
      <c r="I273" s="306"/>
      <c r="J273" s="346"/>
      <c r="K273" s="304"/>
      <c r="L273" s="129" t="s">
        <v>181</v>
      </c>
      <c r="M273" s="60"/>
      <c r="N273" s="60"/>
      <c r="O273" s="60"/>
      <c r="P273" s="60"/>
      <c r="Q273" s="745">
        <v>5600000000</v>
      </c>
      <c r="R273" s="62"/>
      <c r="S273" s="152"/>
      <c r="T273" s="695" t="s">
        <v>188</v>
      </c>
      <c r="U273" s="850">
        <v>509121342</v>
      </c>
      <c r="V273" s="835">
        <v>509121342</v>
      </c>
      <c r="W273" s="846">
        <f t="shared" si="5"/>
        <v>-5090878658</v>
      </c>
    </row>
    <row r="274" spans="2:23" ht="31.5" x14ac:dyDescent="0.2">
      <c r="B274" s="314" t="s">
        <v>7</v>
      </c>
      <c r="C274" s="314" t="s">
        <v>30</v>
      </c>
      <c r="D274" s="314"/>
      <c r="E274" s="314"/>
      <c r="F274" s="314"/>
      <c r="G274" s="314"/>
      <c r="H274" s="314"/>
      <c r="I274" s="314"/>
      <c r="J274" s="314"/>
      <c r="K274" s="338"/>
      <c r="L274" s="244" t="s">
        <v>110</v>
      </c>
      <c r="M274" s="782"/>
      <c r="N274" s="782"/>
      <c r="O274" s="783"/>
      <c r="P274" s="783"/>
      <c r="Q274" s="756">
        <f>SUM(Q275+Q283+Q286)</f>
        <v>3963000000</v>
      </c>
      <c r="R274" s="221"/>
      <c r="S274" s="221"/>
      <c r="T274" s="696"/>
      <c r="U274" s="841"/>
      <c r="V274" s="829"/>
      <c r="W274" s="844"/>
    </row>
    <row r="275" spans="2:23" ht="15.75" x14ac:dyDescent="0.2">
      <c r="B275" s="161" t="s">
        <v>7</v>
      </c>
      <c r="C275" s="161" t="s">
        <v>30</v>
      </c>
      <c r="D275" s="161" t="s">
        <v>8</v>
      </c>
      <c r="E275" s="161"/>
      <c r="F275" s="161"/>
      <c r="G275" s="161"/>
      <c r="H275" s="161"/>
      <c r="I275" s="161"/>
      <c r="J275" s="161"/>
      <c r="K275" s="339"/>
      <c r="L275" s="245" t="s">
        <v>111</v>
      </c>
      <c r="M275" s="784"/>
      <c r="N275" s="784"/>
      <c r="O275" s="785"/>
      <c r="P275" s="785"/>
      <c r="Q275" s="757">
        <f>+Q276</f>
        <v>3553000000</v>
      </c>
      <c r="R275" s="222"/>
      <c r="S275" s="222"/>
      <c r="T275" s="697"/>
      <c r="U275" s="841"/>
      <c r="V275" s="829"/>
      <c r="W275" s="844"/>
    </row>
    <row r="276" spans="2:23" x14ac:dyDescent="0.2">
      <c r="B276" s="167" t="s">
        <v>7</v>
      </c>
      <c r="C276" s="167" t="s">
        <v>30</v>
      </c>
      <c r="D276" s="167" t="s">
        <v>8</v>
      </c>
      <c r="E276" s="167" t="s">
        <v>20</v>
      </c>
      <c r="F276" s="167"/>
      <c r="G276" s="167"/>
      <c r="H276" s="167"/>
      <c r="I276" s="167"/>
      <c r="J276" s="167"/>
      <c r="K276" s="340"/>
      <c r="L276" s="246" t="s">
        <v>112</v>
      </c>
      <c r="M276" s="169"/>
      <c r="N276" s="169"/>
      <c r="O276" s="170"/>
      <c r="P276" s="170"/>
      <c r="Q276" s="758">
        <f>+Q277+Q279+Q281</f>
        <v>3553000000</v>
      </c>
      <c r="R276" s="223"/>
      <c r="S276" s="223"/>
      <c r="T276" s="698"/>
      <c r="U276" s="843"/>
      <c r="V276" s="830"/>
      <c r="W276" s="844"/>
    </row>
    <row r="277" spans="2:23" x14ac:dyDescent="0.2">
      <c r="B277" s="39" t="s">
        <v>7</v>
      </c>
      <c r="C277" s="39" t="s">
        <v>30</v>
      </c>
      <c r="D277" s="39" t="s">
        <v>8</v>
      </c>
      <c r="E277" s="39" t="s">
        <v>20</v>
      </c>
      <c r="F277" s="39" t="s">
        <v>9</v>
      </c>
      <c r="G277" s="39"/>
      <c r="H277" s="39"/>
      <c r="I277" s="39"/>
      <c r="J277" s="39"/>
      <c r="K277" s="329"/>
      <c r="L277" s="233" t="s">
        <v>113</v>
      </c>
      <c r="M277" s="41"/>
      <c r="N277" s="41"/>
      <c r="O277" s="42"/>
      <c r="P277" s="42"/>
      <c r="Q277" s="742">
        <f>+Q278</f>
        <v>3475000000</v>
      </c>
      <c r="R277" s="211"/>
      <c r="S277" s="211"/>
      <c r="T277" s="682"/>
      <c r="U277" s="843"/>
      <c r="V277" s="830"/>
      <c r="W277" s="844"/>
    </row>
    <row r="278" spans="2:23" x14ac:dyDescent="0.2">
      <c r="B278" s="321"/>
      <c r="C278" s="93"/>
      <c r="D278" s="93"/>
      <c r="E278" s="93"/>
      <c r="F278" s="93"/>
      <c r="G278" s="93"/>
      <c r="H278" s="93"/>
      <c r="I278" s="93"/>
      <c r="J278" s="344"/>
      <c r="K278" s="715"/>
      <c r="L278" s="129" t="s">
        <v>113</v>
      </c>
      <c r="M278" s="60"/>
      <c r="N278" s="60"/>
      <c r="O278" s="60"/>
      <c r="P278" s="60"/>
      <c r="Q278" s="753">
        <v>3475000000</v>
      </c>
      <c r="R278" s="62"/>
      <c r="S278" s="172"/>
      <c r="T278" s="695" t="s">
        <v>187</v>
      </c>
      <c r="U278" s="850">
        <v>2741373710</v>
      </c>
      <c r="V278" s="835">
        <v>2741373710</v>
      </c>
      <c r="W278" s="846">
        <f t="shared" si="5"/>
        <v>-733626290</v>
      </c>
    </row>
    <row r="279" spans="2:23" x14ac:dyDescent="0.2">
      <c r="B279" s="39" t="s">
        <v>7</v>
      </c>
      <c r="C279" s="39" t="s">
        <v>30</v>
      </c>
      <c r="D279" s="39" t="s">
        <v>8</v>
      </c>
      <c r="E279" s="39" t="s">
        <v>20</v>
      </c>
      <c r="F279" s="39" t="s">
        <v>11</v>
      </c>
      <c r="G279" s="39"/>
      <c r="H279" s="39"/>
      <c r="I279" s="39"/>
      <c r="J279" s="39"/>
      <c r="K279" s="329"/>
      <c r="L279" s="233" t="s">
        <v>114</v>
      </c>
      <c r="M279" s="41"/>
      <c r="N279" s="41"/>
      <c r="O279" s="42"/>
      <c r="P279" s="42"/>
      <c r="Q279" s="742">
        <f>+Q280</f>
        <v>75000000</v>
      </c>
      <c r="R279" s="211"/>
      <c r="S279" s="211"/>
      <c r="T279" s="682"/>
      <c r="U279" s="843"/>
      <c r="V279" s="830"/>
      <c r="W279" s="844"/>
    </row>
    <row r="280" spans="2:23" x14ac:dyDescent="0.2">
      <c r="B280" s="321"/>
      <c r="C280" s="93"/>
      <c r="D280" s="93"/>
      <c r="E280" s="93"/>
      <c r="F280" s="93"/>
      <c r="G280" s="93"/>
      <c r="H280" s="93"/>
      <c r="I280" s="93"/>
      <c r="J280" s="344"/>
      <c r="K280" s="303"/>
      <c r="L280" s="58" t="s">
        <v>114</v>
      </c>
      <c r="M280" s="60"/>
      <c r="N280" s="60"/>
      <c r="O280" s="60"/>
      <c r="P280" s="60"/>
      <c r="Q280" s="745">
        <v>75000000</v>
      </c>
      <c r="R280" s="62"/>
      <c r="S280" s="63"/>
      <c r="T280" s="94" t="s">
        <v>464</v>
      </c>
      <c r="U280" s="845">
        <v>11949488</v>
      </c>
      <c r="V280" s="833">
        <v>11949488</v>
      </c>
      <c r="W280" s="846">
        <f t="shared" si="5"/>
        <v>-63050512</v>
      </c>
    </row>
    <row r="281" spans="2:23" x14ac:dyDescent="0.2">
      <c r="B281" s="39" t="s">
        <v>7</v>
      </c>
      <c r="C281" s="39" t="s">
        <v>30</v>
      </c>
      <c r="D281" s="39" t="s">
        <v>8</v>
      </c>
      <c r="E281" s="39" t="s">
        <v>20</v>
      </c>
      <c r="F281" s="39" t="s">
        <v>14</v>
      </c>
      <c r="G281" s="39"/>
      <c r="H281" s="39"/>
      <c r="I281" s="39"/>
      <c r="J281" s="39"/>
      <c r="K281" s="329"/>
      <c r="L281" s="233" t="s">
        <v>115</v>
      </c>
      <c r="M281" s="41"/>
      <c r="N281" s="41"/>
      <c r="O281" s="42"/>
      <c r="P281" s="42"/>
      <c r="Q281" s="742">
        <f>+Q282</f>
        <v>3000000</v>
      </c>
      <c r="R281" s="211"/>
      <c r="S281" s="211"/>
      <c r="T281" s="682"/>
      <c r="U281" s="843"/>
      <c r="V281" s="830"/>
      <c r="W281" s="844"/>
    </row>
    <row r="282" spans="2:23" x14ac:dyDescent="0.2">
      <c r="B282" s="321"/>
      <c r="C282" s="93"/>
      <c r="D282" s="93"/>
      <c r="E282" s="93"/>
      <c r="F282" s="93"/>
      <c r="G282" s="93"/>
      <c r="H282" s="93"/>
      <c r="I282" s="93"/>
      <c r="J282" s="344"/>
      <c r="K282" s="303"/>
      <c r="L282" s="58" t="s">
        <v>115</v>
      </c>
      <c r="M282" s="60"/>
      <c r="N282" s="60"/>
      <c r="O282" s="60"/>
      <c r="P282" s="60"/>
      <c r="Q282" s="745">
        <v>3000000</v>
      </c>
      <c r="R282" s="62"/>
      <c r="S282" s="63"/>
      <c r="T282" s="94" t="s">
        <v>358</v>
      </c>
      <c r="U282" s="845"/>
      <c r="V282" s="833"/>
      <c r="W282" s="846">
        <f t="shared" si="5"/>
        <v>-3000000</v>
      </c>
    </row>
    <row r="283" spans="2:23" ht="15.75" x14ac:dyDescent="0.2">
      <c r="B283" s="161" t="s">
        <v>7</v>
      </c>
      <c r="C283" s="161" t="s">
        <v>30</v>
      </c>
      <c r="D283" s="161" t="s">
        <v>24</v>
      </c>
      <c r="E283" s="161"/>
      <c r="F283" s="161"/>
      <c r="G283" s="161"/>
      <c r="H283" s="161"/>
      <c r="I283" s="161"/>
      <c r="J283" s="161"/>
      <c r="K283" s="339"/>
      <c r="L283" s="245" t="s">
        <v>116</v>
      </c>
      <c r="M283" s="784"/>
      <c r="N283" s="784"/>
      <c r="O283" s="785"/>
      <c r="P283" s="785"/>
      <c r="Q283" s="757">
        <f>+Q284+Q285</f>
        <v>360000000</v>
      </c>
      <c r="R283" s="222"/>
      <c r="S283" s="222"/>
      <c r="T283" s="697"/>
      <c r="U283" s="841"/>
      <c r="V283" s="829"/>
      <c r="W283" s="844"/>
    </row>
    <row r="284" spans="2:23" x14ac:dyDescent="0.2">
      <c r="B284" s="167" t="s">
        <v>7</v>
      </c>
      <c r="C284" s="167" t="s">
        <v>30</v>
      </c>
      <c r="D284" s="167" t="s">
        <v>24</v>
      </c>
      <c r="E284" s="167" t="s">
        <v>8</v>
      </c>
      <c r="F284" s="167"/>
      <c r="G284" s="167"/>
      <c r="H284" s="167"/>
      <c r="I284" s="167"/>
      <c r="J284" s="167"/>
      <c r="K284" s="340"/>
      <c r="L284" s="246" t="s">
        <v>117</v>
      </c>
      <c r="M284" s="169"/>
      <c r="N284" s="169"/>
      <c r="O284" s="170"/>
      <c r="P284" s="170"/>
      <c r="Q284" s="759">
        <v>128000000</v>
      </c>
      <c r="R284" s="167"/>
      <c r="S284" s="173"/>
      <c r="T284" s="698"/>
      <c r="U284" s="843"/>
      <c r="V284" s="830"/>
      <c r="W284" s="844"/>
    </row>
    <row r="285" spans="2:23" x14ac:dyDescent="0.2">
      <c r="B285" s="167" t="s">
        <v>7</v>
      </c>
      <c r="C285" s="167" t="s">
        <v>30</v>
      </c>
      <c r="D285" s="167" t="s">
        <v>24</v>
      </c>
      <c r="E285" s="167" t="s">
        <v>24</v>
      </c>
      <c r="F285" s="167"/>
      <c r="G285" s="167"/>
      <c r="H285" s="167"/>
      <c r="I285" s="167"/>
      <c r="J285" s="167"/>
      <c r="K285" s="340"/>
      <c r="L285" s="246" t="s">
        <v>242</v>
      </c>
      <c r="M285" s="169"/>
      <c r="N285" s="169"/>
      <c r="O285" s="170"/>
      <c r="P285" s="170"/>
      <c r="Q285" s="759">
        <v>232000000</v>
      </c>
      <c r="R285" s="167"/>
      <c r="S285" s="173"/>
      <c r="T285" s="698" t="s">
        <v>187</v>
      </c>
      <c r="U285" s="843"/>
      <c r="V285" s="830"/>
      <c r="W285" s="844"/>
    </row>
    <row r="286" spans="2:23" ht="15.75" x14ac:dyDescent="0.2">
      <c r="B286" s="161" t="s">
        <v>7</v>
      </c>
      <c r="C286" s="161" t="s">
        <v>30</v>
      </c>
      <c r="D286" s="174" t="s">
        <v>27</v>
      </c>
      <c r="E286" s="161"/>
      <c r="F286" s="161"/>
      <c r="G286" s="161"/>
      <c r="H286" s="161"/>
      <c r="I286" s="161"/>
      <c r="J286" s="161"/>
      <c r="K286" s="339"/>
      <c r="L286" s="245" t="s">
        <v>421</v>
      </c>
      <c r="M286" s="784"/>
      <c r="N286" s="784"/>
      <c r="O286" s="785"/>
      <c r="P286" s="785"/>
      <c r="Q286" s="757">
        <f>+Q287</f>
        <v>50000000</v>
      </c>
      <c r="R286" s="222"/>
      <c r="S286" s="222"/>
      <c r="T286" s="697"/>
      <c r="U286" s="841"/>
      <c r="V286" s="829"/>
      <c r="W286" s="844"/>
    </row>
    <row r="287" spans="2:23" x14ac:dyDescent="0.2">
      <c r="B287" s="167" t="s">
        <v>7</v>
      </c>
      <c r="C287" s="167" t="s">
        <v>30</v>
      </c>
      <c r="D287" s="175" t="s">
        <v>27</v>
      </c>
      <c r="E287" s="167"/>
      <c r="F287" s="167"/>
      <c r="G287" s="167"/>
      <c r="H287" s="167"/>
      <c r="I287" s="167"/>
      <c r="J287" s="167"/>
      <c r="K287" s="340"/>
      <c r="L287" s="246" t="s">
        <v>421</v>
      </c>
      <c r="M287" s="169"/>
      <c r="N287" s="169"/>
      <c r="O287" s="170"/>
      <c r="P287" s="170"/>
      <c r="Q287" s="759">
        <v>50000000</v>
      </c>
      <c r="R287" s="167"/>
      <c r="S287" s="173"/>
      <c r="T287" s="698"/>
      <c r="U287" s="843"/>
      <c r="V287" s="830"/>
      <c r="W287" s="844"/>
    </row>
    <row r="288" spans="2:23" ht="15.75" x14ac:dyDescent="0.2">
      <c r="B288" s="177" t="s">
        <v>132</v>
      </c>
      <c r="C288" s="177"/>
      <c r="D288" s="177"/>
      <c r="E288" s="177"/>
      <c r="F288" s="177"/>
      <c r="G288" s="177"/>
      <c r="H288" s="177"/>
      <c r="I288" s="177"/>
      <c r="J288" s="177"/>
      <c r="K288" s="341"/>
      <c r="L288" s="247" t="s">
        <v>135</v>
      </c>
      <c r="M288" s="786"/>
      <c r="N288" s="786"/>
      <c r="O288" s="787"/>
      <c r="P288" s="787"/>
      <c r="Q288" s="760">
        <f>+Q289+Q326</f>
        <v>18767671787</v>
      </c>
      <c r="R288" s="224"/>
      <c r="S288" s="224"/>
      <c r="T288" s="699"/>
      <c r="U288" s="841"/>
      <c r="V288" s="829"/>
      <c r="W288" s="844"/>
    </row>
    <row r="289" spans="2:23" ht="30" x14ac:dyDescent="0.2">
      <c r="B289" s="183" t="s">
        <v>132</v>
      </c>
      <c r="C289" s="183"/>
      <c r="D289" s="183" t="s">
        <v>133</v>
      </c>
      <c r="E289" s="183"/>
      <c r="F289" s="183"/>
      <c r="G289" s="183"/>
      <c r="H289" s="183"/>
      <c r="I289" s="183"/>
      <c r="J289" s="183"/>
      <c r="K289" s="342"/>
      <c r="L289" s="248" t="s">
        <v>136</v>
      </c>
      <c r="M289" s="185"/>
      <c r="N289" s="185"/>
      <c r="O289" s="186"/>
      <c r="P289" s="186"/>
      <c r="Q289" s="761">
        <f>+Q290</f>
        <v>16279671787.000002</v>
      </c>
      <c r="R289" s="225"/>
      <c r="S289" s="225"/>
      <c r="T289" s="700"/>
      <c r="U289" s="849"/>
      <c r="V289" s="832"/>
      <c r="W289" s="844"/>
    </row>
    <row r="290" spans="2:23" ht="15.75" x14ac:dyDescent="0.2">
      <c r="B290" s="189" t="s">
        <v>132</v>
      </c>
      <c r="C290" s="189"/>
      <c r="D290" s="189" t="s">
        <v>133</v>
      </c>
      <c r="E290" s="189"/>
      <c r="F290" s="189" t="s">
        <v>134</v>
      </c>
      <c r="G290" s="189"/>
      <c r="H290" s="189"/>
      <c r="I290" s="189"/>
      <c r="J290" s="189"/>
      <c r="K290" s="343"/>
      <c r="L290" s="249" t="s">
        <v>137</v>
      </c>
      <c r="M290" s="191"/>
      <c r="N290" s="191"/>
      <c r="O290" s="192"/>
      <c r="P290" s="192"/>
      <c r="Q290" s="762">
        <f>+Q291+Q304</f>
        <v>16279671787.000002</v>
      </c>
      <c r="R290" s="226"/>
      <c r="S290" s="226"/>
      <c r="T290" s="701"/>
      <c r="U290" s="849"/>
      <c r="V290" s="832"/>
      <c r="W290" s="844"/>
    </row>
    <row r="291" spans="2:23" ht="15.75" x14ac:dyDescent="0.2">
      <c r="B291" s="39" t="s">
        <v>132</v>
      </c>
      <c r="C291" s="39"/>
      <c r="D291" s="39" t="s">
        <v>133</v>
      </c>
      <c r="E291" s="39"/>
      <c r="F291" s="39" t="s">
        <v>134</v>
      </c>
      <c r="G291" s="39"/>
      <c r="H291" s="39">
        <v>4</v>
      </c>
      <c r="I291" s="39"/>
      <c r="J291" s="39"/>
      <c r="K291" s="329"/>
      <c r="L291" s="233" t="s">
        <v>142</v>
      </c>
      <c r="M291" s="41"/>
      <c r="N291" s="41"/>
      <c r="O291" s="42"/>
      <c r="P291" s="42"/>
      <c r="Q291" s="763">
        <f>+Q292</f>
        <v>8142000000</v>
      </c>
      <c r="R291" s="227"/>
      <c r="S291" s="227"/>
      <c r="T291" s="702"/>
      <c r="U291" s="849"/>
      <c r="V291" s="832"/>
      <c r="W291" s="844"/>
    </row>
    <row r="292" spans="2:23" ht="15.75" x14ac:dyDescent="0.2">
      <c r="B292" s="308" t="s">
        <v>7</v>
      </c>
      <c r="C292" s="308" t="s">
        <v>20</v>
      </c>
      <c r="D292" s="308"/>
      <c r="E292" s="308"/>
      <c r="F292" s="308"/>
      <c r="G292" s="308"/>
      <c r="H292" s="308"/>
      <c r="I292" s="308"/>
      <c r="J292" s="308"/>
      <c r="K292" s="326"/>
      <c r="L292" s="315" t="s">
        <v>244</v>
      </c>
      <c r="M292" s="195"/>
      <c r="N292" s="195"/>
      <c r="O292" s="196"/>
      <c r="P292" s="196"/>
      <c r="Q292" s="739">
        <f>SUM(Q293:Q303)</f>
        <v>8142000000</v>
      </c>
      <c r="R292" s="228"/>
      <c r="S292" s="228"/>
      <c r="T292" s="703"/>
      <c r="U292" s="849"/>
      <c r="V292" s="832"/>
      <c r="W292" s="844"/>
    </row>
    <row r="293" spans="2:23" ht="45" x14ac:dyDescent="0.2">
      <c r="B293" s="321"/>
      <c r="C293" s="93"/>
      <c r="D293" s="93"/>
      <c r="E293" s="93"/>
      <c r="F293" s="93"/>
      <c r="G293" s="93"/>
      <c r="H293" s="93"/>
      <c r="I293" s="93"/>
      <c r="J293" s="344"/>
      <c r="K293" s="706" t="s">
        <v>223</v>
      </c>
      <c r="L293" s="58" t="s">
        <v>106092</v>
      </c>
      <c r="M293" s="59">
        <v>45000</v>
      </c>
      <c r="N293" s="59" t="s">
        <v>424</v>
      </c>
      <c r="O293" s="60" t="s">
        <v>202</v>
      </c>
      <c r="P293" s="60" t="s">
        <v>106014</v>
      </c>
      <c r="Q293" s="748">
        <v>1800000000</v>
      </c>
      <c r="R293" s="794" t="s">
        <v>211</v>
      </c>
      <c r="S293" s="726">
        <v>4138111605.7019501</v>
      </c>
      <c r="T293" s="675" t="s">
        <v>106075</v>
      </c>
      <c r="U293" s="852"/>
      <c r="V293" s="837"/>
      <c r="W293" s="846">
        <f t="shared" si="5"/>
        <v>-1800000000</v>
      </c>
    </row>
    <row r="294" spans="2:23" ht="30" x14ac:dyDescent="0.2">
      <c r="B294" s="321"/>
      <c r="C294" s="93"/>
      <c r="D294" s="93"/>
      <c r="E294" s="93"/>
      <c r="F294" s="93"/>
      <c r="G294" s="93"/>
      <c r="H294" s="93"/>
      <c r="I294" s="93"/>
      <c r="J294" s="344"/>
      <c r="K294" s="706">
        <v>81101500</v>
      </c>
      <c r="L294" s="58" t="s">
        <v>106093</v>
      </c>
      <c r="M294" s="59">
        <v>45000</v>
      </c>
      <c r="N294" s="59" t="s">
        <v>424</v>
      </c>
      <c r="O294" s="60" t="s">
        <v>202</v>
      </c>
      <c r="P294" s="60" t="s">
        <v>447</v>
      </c>
      <c r="Q294" s="748">
        <v>162000000</v>
      </c>
      <c r="R294" s="794" t="s">
        <v>211</v>
      </c>
      <c r="S294" s="726">
        <v>550573392.68423378</v>
      </c>
      <c r="T294" s="675" t="s">
        <v>106075</v>
      </c>
      <c r="U294" s="852"/>
      <c r="V294" s="837"/>
      <c r="W294" s="846">
        <f t="shared" si="5"/>
        <v>-162000000</v>
      </c>
    </row>
    <row r="295" spans="2:23" ht="45" x14ac:dyDescent="0.2">
      <c r="B295" s="321"/>
      <c r="C295" s="93"/>
      <c r="D295" s="93"/>
      <c r="E295" s="93"/>
      <c r="F295" s="93"/>
      <c r="G295" s="93"/>
      <c r="H295" s="93"/>
      <c r="I295" s="93"/>
      <c r="J295" s="344"/>
      <c r="K295" s="706" t="s">
        <v>223</v>
      </c>
      <c r="L295" s="58" t="s">
        <v>106012</v>
      </c>
      <c r="M295" s="59">
        <v>45017</v>
      </c>
      <c r="N295" s="59" t="s">
        <v>290</v>
      </c>
      <c r="O295" s="60" t="s">
        <v>106094</v>
      </c>
      <c r="P295" s="60" t="s">
        <v>106014</v>
      </c>
      <c r="Q295" s="748">
        <v>2500000000</v>
      </c>
      <c r="R295" s="794" t="s">
        <v>211</v>
      </c>
      <c r="S295" s="726">
        <v>21260000000</v>
      </c>
      <c r="T295" s="675" t="s">
        <v>106075</v>
      </c>
      <c r="U295" s="852"/>
      <c r="V295" s="837"/>
      <c r="W295" s="846">
        <f t="shared" si="5"/>
        <v>-2500000000</v>
      </c>
    </row>
    <row r="296" spans="2:23" ht="30" x14ac:dyDescent="0.2">
      <c r="B296" s="321"/>
      <c r="C296" s="93"/>
      <c r="D296" s="93"/>
      <c r="E296" s="93"/>
      <c r="F296" s="93"/>
      <c r="G296" s="93"/>
      <c r="H296" s="93"/>
      <c r="I296" s="93"/>
      <c r="J296" s="344"/>
      <c r="K296" s="706">
        <v>81101500</v>
      </c>
      <c r="L296" s="58" t="s">
        <v>106015</v>
      </c>
      <c r="M296" s="59">
        <v>45017</v>
      </c>
      <c r="N296" s="59" t="s">
        <v>290</v>
      </c>
      <c r="O296" s="60" t="s">
        <v>106094</v>
      </c>
      <c r="P296" s="60" t="s">
        <v>447</v>
      </c>
      <c r="Q296" s="748">
        <v>225000000</v>
      </c>
      <c r="R296" s="794" t="s">
        <v>211</v>
      </c>
      <c r="S296" s="726">
        <v>3015000000</v>
      </c>
      <c r="T296" s="675" t="s">
        <v>106075</v>
      </c>
      <c r="U296" s="852"/>
      <c r="V296" s="837"/>
      <c r="W296" s="846">
        <f t="shared" si="5"/>
        <v>-225000000</v>
      </c>
    </row>
    <row r="297" spans="2:23" ht="30" x14ac:dyDescent="0.2">
      <c r="B297" s="321"/>
      <c r="C297" s="93"/>
      <c r="D297" s="93"/>
      <c r="E297" s="93"/>
      <c r="F297" s="93"/>
      <c r="G297" s="93"/>
      <c r="H297" s="93"/>
      <c r="I297" s="93"/>
      <c r="J297" s="344"/>
      <c r="K297" s="706">
        <v>81101500</v>
      </c>
      <c r="L297" s="58" t="s">
        <v>422</v>
      </c>
      <c r="M297" s="59">
        <v>44940</v>
      </c>
      <c r="N297" s="59" t="s">
        <v>273</v>
      </c>
      <c r="O297" s="60" t="s">
        <v>213</v>
      </c>
      <c r="P297" s="60" t="s">
        <v>451</v>
      </c>
      <c r="Q297" s="748">
        <v>722828000</v>
      </c>
      <c r="R297" s="61"/>
      <c r="S297" s="61"/>
      <c r="T297" s="675" t="s">
        <v>106075</v>
      </c>
      <c r="U297" s="852">
        <v>280644100</v>
      </c>
      <c r="V297" s="837">
        <v>212180688</v>
      </c>
      <c r="W297" s="846">
        <f t="shared" si="5"/>
        <v>-510647312</v>
      </c>
    </row>
    <row r="298" spans="2:23" ht="45" x14ac:dyDescent="0.2">
      <c r="B298" s="321"/>
      <c r="C298" s="93"/>
      <c r="D298" s="93"/>
      <c r="E298" s="93"/>
      <c r="F298" s="93"/>
      <c r="G298" s="93"/>
      <c r="H298" s="93"/>
      <c r="I298" s="93"/>
      <c r="J298" s="344"/>
      <c r="K298" s="706" t="s">
        <v>223</v>
      </c>
      <c r="L298" s="58" t="s">
        <v>106176</v>
      </c>
      <c r="M298" s="59">
        <v>44972</v>
      </c>
      <c r="N298" s="59" t="s">
        <v>275</v>
      </c>
      <c r="O298" s="60" t="s">
        <v>220</v>
      </c>
      <c r="P298" s="60" t="s">
        <v>106014</v>
      </c>
      <c r="Q298" s="748">
        <v>510000000</v>
      </c>
      <c r="R298" s="61"/>
      <c r="S298" s="61"/>
      <c r="T298" s="675" t="s">
        <v>106075</v>
      </c>
      <c r="U298" s="852">
        <v>319644933</v>
      </c>
      <c r="V298" s="837">
        <v>319644933</v>
      </c>
      <c r="W298" s="846">
        <f t="shared" si="5"/>
        <v>-190355067</v>
      </c>
    </row>
    <row r="299" spans="2:23" ht="30" x14ac:dyDescent="0.2">
      <c r="B299" s="321"/>
      <c r="C299" s="93"/>
      <c r="D299" s="93"/>
      <c r="E299" s="93"/>
      <c r="F299" s="93"/>
      <c r="G299" s="93"/>
      <c r="H299" s="93"/>
      <c r="I299" s="93"/>
      <c r="J299" s="344"/>
      <c r="K299" s="706">
        <v>81101500</v>
      </c>
      <c r="L299" s="58" t="s">
        <v>106177</v>
      </c>
      <c r="M299" s="59">
        <v>44972</v>
      </c>
      <c r="N299" s="59" t="s">
        <v>275</v>
      </c>
      <c r="O299" s="60" t="s">
        <v>220</v>
      </c>
      <c r="P299" s="60" t="s">
        <v>447</v>
      </c>
      <c r="Q299" s="748">
        <v>100900000</v>
      </c>
      <c r="R299" s="61"/>
      <c r="S299" s="61"/>
      <c r="T299" s="675" t="s">
        <v>106075</v>
      </c>
      <c r="U299" s="852">
        <v>55274069</v>
      </c>
      <c r="V299" s="837">
        <v>55274069</v>
      </c>
      <c r="W299" s="846">
        <f t="shared" si="5"/>
        <v>-45625931</v>
      </c>
    </row>
    <row r="300" spans="2:23" ht="45" x14ac:dyDescent="0.2">
      <c r="B300" s="321"/>
      <c r="C300" s="93"/>
      <c r="D300" s="93"/>
      <c r="E300" s="93"/>
      <c r="F300" s="93"/>
      <c r="G300" s="93"/>
      <c r="H300" s="93"/>
      <c r="I300" s="93"/>
      <c r="J300" s="344"/>
      <c r="K300" s="706" t="s">
        <v>223</v>
      </c>
      <c r="L300" s="58" t="s">
        <v>106178</v>
      </c>
      <c r="M300" s="59">
        <v>44727</v>
      </c>
      <c r="N300" s="59" t="s">
        <v>231</v>
      </c>
      <c r="O300" s="60" t="s">
        <v>204</v>
      </c>
      <c r="P300" s="60" t="s">
        <v>106179</v>
      </c>
      <c r="Q300" s="748">
        <v>2056272000</v>
      </c>
      <c r="R300" s="61"/>
      <c r="S300" s="61"/>
      <c r="T300" s="675" t="s">
        <v>106075</v>
      </c>
      <c r="U300" s="852"/>
      <c r="V300" s="837"/>
      <c r="W300" s="846">
        <f t="shared" si="5"/>
        <v>-2056272000</v>
      </c>
    </row>
    <row r="301" spans="2:23" ht="30" x14ac:dyDescent="0.2">
      <c r="B301" s="321"/>
      <c r="C301" s="93"/>
      <c r="D301" s="93"/>
      <c r="E301" s="93"/>
      <c r="F301" s="93"/>
      <c r="G301" s="93"/>
      <c r="H301" s="93"/>
      <c r="I301" s="93"/>
      <c r="J301" s="344"/>
      <c r="K301" s="706">
        <v>90121600</v>
      </c>
      <c r="L301" s="58" t="s">
        <v>272</v>
      </c>
      <c r="M301" s="59">
        <v>44947</v>
      </c>
      <c r="N301" s="59" t="s">
        <v>273</v>
      </c>
      <c r="O301" s="60" t="s">
        <v>213</v>
      </c>
      <c r="P301" s="60" t="s">
        <v>231</v>
      </c>
      <c r="Q301" s="748">
        <v>25000000</v>
      </c>
      <c r="R301" s="61"/>
      <c r="S301" s="61"/>
      <c r="T301" s="675" t="s">
        <v>106075</v>
      </c>
      <c r="U301" s="852">
        <v>25000000</v>
      </c>
      <c r="V301" s="837"/>
      <c r="W301" s="846">
        <f t="shared" si="5"/>
        <v>-25000000</v>
      </c>
    </row>
    <row r="302" spans="2:23" ht="30" x14ac:dyDescent="0.2">
      <c r="B302" s="321"/>
      <c r="C302" s="93"/>
      <c r="D302" s="93"/>
      <c r="E302" s="93"/>
      <c r="F302" s="93"/>
      <c r="G302" s="93"/>
      <c r="H302" s="93"/>
      <c r="I302" s="93"/>
      <c r="J302" s="344"/>
      <c r="K302" s="706">
        <v>90111500</v>
      </c>
      <c r="L302" s="58" t="s">
        <v>225</v>
      </c>
      <c r="M302" s="59">
        <v>44947</v>
      </c>
      <c r="N302" s="59" t="s">
        <v>273</v>
      </c>
      <c r="O302" s="60" t="s">
        <v>213</v>
      </c>
      <c r="P302" s="60" t="s">
        <v>231</v>
      </c>
      <c r="Q302" s="748">
        <v>20000000</v>
      </c>
      <c r="R302" s="61"/>
      <c r="S302" s="61"/>
      <c r="T302" s="675" t="s">
        <v>106075</v>
      </c>
      <c r="U302" s="852">
        <v>10000000</v>
      </c>
      <c r="V302" s="837"/>
      <c r="W302" s="846">
        <f t="shared" si="5"/>
        <v>-20000000</v>
      </c>
    </row>
    <row r="303" spans="2:23" ht="30" x14ac:dyDescent="0.2">
      <c r="B303" s="321"/>
      <c r="C303" s="93"/>
      <c r="D303" s="93"/>
      <c r="E303" s="93"/>
      <c r="F303" s="93"/>
      <c r="G303" s="93"/>
      <c r="H303" s="93"/>
      <c r="I303" s="93"/>
      <c r="J303" s="344"/>
      <c r="K303" s="706">
        <v>90111500</v>
      </c>
      <c r="L303" s="58" t="s">
        <v>226</v>
      </c>
      <c r="M303" s="59">
        <v>44947</v>
      </c>
      <c r="N303" s="59" t="s">
        <v>273</v>
      </c>
      <c r="O303" s="60" t="s">
        <v>213</v>
      </c>
      <c r="P303" s="60" t="s">
        <v>231</v>
      </c>
      <c r="Q303" s="748">
        <v>20000000</v>
      </c>
      <c r="R303" s="712"/>
      <c r="S303" s="72"/>
      <c r="T303" s="675" t="s">
        <v>106075</v>
      </c>
      <c r="U303" s="852">
        <v>10000000</v>
      </c>
      <c r="V303" s="837"/>
      <c r="W303" s="846">
        <f t="shared" si="5"/>
        <v>-20000000</v>
      </c>
    </row>
    <row r="304" spans="2:23" ht="30" x14ac:dyDescent="0.2">
      <c r="B304" s="39" t="s">
        <v>132</v>
      </c>
      <c r="C304" s="39"/>
      <c r="D304" s="39" t="s">
        <v>133</v>
      </c>
      <c r="E304" s="39"/>
      <c r="F304" s="39" t="s">
        <v>134</v>
      </c>
      <c r="G304" s="39"/>
      <c r="H304" s="39" t="s">
        <v>32</v>
      </c>
      <c r="I304" s="39"/>
      <c r="J304" s="39"/>
      <c r="K304" s="329"/>
      <c r="L304" s="233" t="s">
        <v>149</v>
      </c>
      <c r="M304" s="41"/>
      <c r="N304" s="41"/>
      <c r="O304" s="42"/>
      <c r="P304" s="42"/>
      <c r="Q304" s="742">
        <f>+Q305</f>
        <v>8137671787.0000019</v>
      </c>
      <c r="R304" s="211"/>
      <c r="S304" s="211"/>
      <c r="T304" s="682"/>
      <c r="U304" s="843"/>
      <c r="V304" s="830"/>
      <c r="W304" s="844"/>
    </row>
    <row r="305" spans="1:23" ht="15.75" x14ac:dyDescent="0.2">
      <c r="B305" s="308" t="s">
        <v>7</v>
      </c>
      <c r="C305" s="308" t="s">
        <v>20</v>
      </c>
      <c r="D305" s="308"/>
      <c r="E305" s="308"/>
      <c r="F305" s="308"/>
      <c r="G305" s="308"/>
      <c r="H305" s="308"/>
      <c r="I305" s="308"/>
      <c r="J305" s="308"/>
      <c r="K305" s="326"/>
      <c r="L305" s="315" t="s">
        <v>244</v>
      </c>
      <c r="M305" s="195"/>
      <c r="N305" s="195"/>
      <c r="O305" s="196"/>
      <c r="P305" s="196"/>
      <c r="Q305" s="764">
        <f>SUM(Q306:Q322)</f>
        <v>8137671787.0000019</v>
      </c>
      <c r="R305" s="229"/>
      <c r="S305" s="229"/>
      <c r="T305" s="704"/>
      <c r="U305" s="843"/>
      <c r="V305" s="830"/>
      <c r="W305" s="844"/>
    </row>
    <row r="306" spans="1:23" ht="45" x14ac:dyDescent="0.2">
      <c r="A306" s="713"/>
      <c r="B306" s="321"/>
      <c r="C306" s="93"/>
      <c r="D306" s="93"/>
      <c r="E306" s="93"/>
      <c r="F306" s="93"/>
      <c r="G306" s="93"/>
      <c r="H306" s="93"/>
      <c r="I306" s="93"/>
      <c r="J306" s="344"/>
      <c r="K306" s="706" t="s">
        <v>223</v>
      </c>
      <c r="L306" s="58" t="s">
        <v>106095</v>
      </c>
      <c r="M306" s="59">
        <v>45061</v>
      </c>
      <c r="N306" s="60" t="s">
        <v>106180</v>
      </c>
      <c r="O306" s="60" t="s">
        <v>200</v>
      </c>
      <c r="P306" s="60" t="s">
        <v>277</v>
      </c>
      <c r="Q306" s="748">
        <v>1300000000</v>
      </c>
      <c r="R306" s="62" t="s">
        <v>211</v>
      </c>
      <c r="S306" s="72">
        <v>860000000</v>
      </c>
      <c r="T306" s="688" t="s">
        <v>106075</v>
      </c>
      <c r="U306" s="847"/>
      <c r="V306" s="834"/>
      <c r="W306" s="846">
        <f t="shared" si="5"/>
        <v>-1300000000</v>
      </c>
    </row>
    <row r="307" spans="1:23" ht="30" x14ac:dyDescent="0.2">
      <c r="B307" s="321"/>
      <c r="C307" s="93"/>
      <c r="D307" s="93"/>
      <c r="E307" s="93"/>
      <c r="F307" s="93"/>
      <c r="G307" s="93"/>
      <c r="H307" s="93"/>
      <c r="I307" s="93"/>
      <c r="J307" s="344"/>
      <c r="K307" s="328">
        <v>81101500</v>
      </c>
      <c r="L307" s="58" t="s">
        <v>106078</v>
      </c>
      <c r="M307" s="59">
        <v>45061</v>
      </c>
      <c r="N307" s="60" t="s">
        <v>106180</v>
      </c>
      <c r="O307" s="60" t="s">
        <v>200</v>
      </c>
      <c r="P307" s="60" t="s">
        <v>447</v>
      </c>
      <c r="Q307" s="748">
        <v>117000000</v>
      </c>
      <c r="R307" s="62" t="s">
        <v>211</v>
      </c>
      <c r="S307" s="72">
        <v>77400000</v>
      </c>
      <c r="T307" s="688" t="s">
        <v>106075</v>
      </c>
      <c r="U307" s="847"/>
      <c r="V307" s="834"/>
      <c r="W307" s="846">
        <f t="shared" si="5"/>
        <v>-117000000</v>
      </c>
    </row>
    <row r="308" spans="1:23" ht="45" x14ac:dyDescent="0.2">
      <c r="B308" s="321"/>
      <c r="C308" s="93"/>
      <c r="D308" s="93"/>
      <c r="E308" s="93"/>
      <c r="F308" s="93"/>
      <c r="G308" s="93"/>
      <c r="H308" s="93"/>
      <c r="I308" s="93"/>
      <c r="J308" s="344"/>
      <c r="K308" s="706" t="s">
        <v>223</v>
      </c>
      <c r="L308" s="58" t="s">
        <v>106079</v>
      </c>
      <c r="M308" s="59">
        <v>45061</v>
      </c>
      <c r="N308" s="60" t="s">
        <v>106180</v>
      </c>
      <c r="O308" s="60" t="s">
        <v>200</v>
      </c>
      <c r="P308" s="60" t="s">
        <v>277</v>
      </c>
      <c r="Q308" s="748">
        <v>1200000000</v>
      </c>
      <c r="R308" s="62" t="s">
        <v>211</v>
      </c>
      <c r="S308" s="72">
        <v>600000000</v>
      </c>
      <c r="T308" s="688" t="s">
        <v>106075</v>
      </c>
      <c r="U308" s="847"/>
      <c r="V308" s="834"/>
      <c r="W308" s="846">
        <f t="shared" si="5"/>
        <v>-1200000000</v>
      </c>
    </row>
    <row r="309" spans="1:23" ht="30" x14ac:dyDescent="0.2">
      <c r="B309" s="321"/>
      <c r="C309" s="93"/>
      <c r="D309" s="93"/>
      <c r="E309" s="93"/>
      <c r="F309" s="93"/>
      <c r="G309" s="93"/>
      <c r="H309" s="93"/>
      <c r="I309" s="93"/>
      <c r="J309" s="344"/>
      <c r="K309" s="328">
        <v>81101500</v>
      </c>
      <c r="L309" s="58" t="s">
        <v>106080</v>
      </c>
      <c r="M309" s="59">
        <v>45061</v>
      </c>
      <c r="N309" s="60" t="s">
        <v>106180</v>
      </c>
      <c r="O309" s="60" t="s">
        <v>200</v>
      </c>
      <c r="P309" s="60" t="s">
        <v>447</v>
      </c>
      <c r="Q309" s="748">
        <v>108000000</v>
      </c>
      <c r="R309" s="62" t="s">
        <v>211</v>
      </c>
      <c r="S309" s="72">
        <v>54000000</v>
      </c>
      <c r="T309" s="688" t="s">
        <v>106075</v>
      </c>
      <c r="U309" s="847"/>
      <c r="V309" s="834"/>
      <c r="W309" s="846">
        <f t="shared" si="5"/>
        <v>-108000000</v>
      </c>
    </row>
    <row r="310" spans="1:23" ht="45" x14ac:dyDescent="0.2">
      <c r="B310" s="321"/>
      <c r="C310" s="93"/>
      <c r="D310" s="93"/>
      <c r="E310" s="93"/>
      <c r="F310" s="93"/>
      <c r="G310" s="93"/>
      <c r="H310" s="93"/>
      <c r="I310" s="93"/>
      <c r="J310" s="344"/>
      <c r="K310" s="706" t="s">
        <v>223</v>
      </c>
      <c r="L310" s="58" t="s">
        <v>106081</v>
      </c>
      <c r="M310" s="59">
        <v>45061</v>
      </c>
      <c r="N310" s="60" t="s">
        <v>106180</v>
      </c>
      <c r="O310" s="60" t="s">
        <v>200</v>
      </c>
      <c r="P310" s="60" t="s">
        <v>277</v>
      </c>
      <c r="Q310" s="748">
        <v>1500000000</v>
      </c>
      <c r="R310" s="62" t="s">
        <v>211</v>
      </c>
      <c r="S310" s="72">
        <v>1650000000</v>
      </c>
      <c r="T310" s="688" t="s">
        <v>106075</v>
      </c>
      <c r="U310" s="847"/>
      <c r="V310" s="834"/>
      <c r="W310" s="846">
        <f t="shared" si="5"/>
        <v>-1500000000</v>
      </c>
    </row>
    <row r="311" spans="1:23" ht="30" x14ac:dyDescent="0.2">
      <c r="B311" s="321"/>
      <c r="C311" s="93"/>
      <c r="D311" s="93"/>
      <c r="E311" s="93"/>
      <c r="F311" s="93"/>
      <c r="G311" s="93"/>
      <c r="H311" s="93"/>
      <c r="I311" s="93"/>
      <c r="J311" s="344"/>
      <c r="K311" s="706">
        <v>81101500</v>
      </c>
      <c r="L311" s="58" t="s">
        <v>106082</v>
      </c>
      <c r="M311" s="59">
        <v>45061</v>
      </c>
      <c r="N311" s="60" t="s">
        <v>106180</v>
      </c>
      <c r="O311" s="60" t="s">
        <v>200</v>
      </c>
      <c r="P311" s="60" t="s">
        <v>447</v>
      </c>
      <c r="Q311" s="748">
        <v>135000000</v>
      </c>
      <c r="R311" s="62" t="s">
        <v>211</v>
      </c>
      <c r="S311" s="72">
        <v>148500000</v>
      </c>
      <c r="T311" s="688" t="s">
        <v>106075</v>
      </c>
      <c r="U311" s="847"/>
      <c r="V311" s="834"/>
      <c r="W311" s="846">
        <f t="shared" si="5"/>
        <v>-135000000</v>
      </c>
    </row>
    <row r="312" spans="1:23" ht="45" x14ac:dyDescent="0.2">
      <c r="B312" s="321"/>
      <c r="C312" s="93"/>
      <c r="D312" s="93"/>
      <c r="E312" s="93"/>
      <c r="F312" s="93"/>
      <c r="G312" s="93"/>
      <c r="H312" s="93"/>
      <c r="I312" s="93"/>
      <c r="J312" s="344"/>
      <c r="K312" s="706" t="s">
        <v>223</v>
      </c>
      <c r="L312" s="58" t="s">
        <v>106181</v>
      </c>
      <c r="M312" s="59">
        <v>45092</v>
      </c>
      <c r="N312" s="59" t="s">
        <v>106182</v>
      </c>
      <c r="O312" s="60" t="s">
        <v>200</v>
      </c>
      <c r="P312" s="60" t="s">
        <v>277</v>
      </c>
      <c r="Q312" s="748">
        <v>1300000000</v>
      </c>
      <c r="R312" s="62" t="s">
        <v>211</v>
      </c>
      <c r="S312" s="72">
        <v>1555616086.6666698</v>
      </c>
      <c r="T312" s="688" t="s">
        <v>106075</v>
      </c>
      <c r="U312" s="847"/>
      <c r="V312" s="834"/>
      <c r="W312" s="846">
        <f t="shared" si="5"/>
        <v>-1300000000</v>
      </c>
    </row>
    <row r="313" spans="1:23" ht="30" x14ac:dyDescent="0.2">
      <c r="B313" s="321"/>
      <c r="C313" s="93"/>
      <c r="D313" s="93"/>
      <c r="E313" s="93"/>
      <c r="F313" s="93"/>
      <c r="G313" s="93"/>
      <c r="H313" s="93"/>
      <c r="I313" s="93"/>
      <c r="J313" s="344"/>
      <c r="K313" s="706">
        <v>81101500</v>
      </c>
      <c r="L313" s="58" t="s">
        <v>106183</v>
      </c>
      <c r="M313" s="59">
        <v>45092</v>
      </c>
      <c r="N313" s="59" t="s">
        <v>106182</v>
      </c>
      <c r="O313" s="60" t="s">
        <v>200</v>
      </c>
      <c r="P313" s="60" t="s">
        <v>447</v>
      </c>
      <c r="Q313" s="748">
        <v>117000000</v>
      </c>
      <c r="R313" s="62" t="s">
        <v>211</v>
      </c>
      <c r="S313" s="72">
        <v>140005447.80000028</v>
      </c>
      <c r="T313" s="688" t="s">
        <v>106075</v>
      </c>
      <c r="U313" s="847"/>
      <c r="V313" s="834"/>
      <c r="W313" s="846">
        <f t="shared" si="5"/>
        <v>-117000000</v>
      </c>
    </row>
    <row r="314" spans="1:23" ht="45" x14ac:dyDescent="0.2">
      <c r="B314" s="321"/>
      <c r="C314" s="93"/>
      <c r="D314" s="93"/>
      <c r="E314" s="93"/>
      <c r="F314" s="93"/>
      <c r="G314" s="93"/>
      <c r="H314" s="93"/>
      <c r="I314" s="93"/>
      <c r="J314" s="344"/>
      <c r="K314" s="706" t="s">
        <v>223</v>
      </c>
      <c r="L314" s="58" t="s">
        <v>106184</v>
      </c>
      <c r="M314" s="59">
        <v>45061</v>
      </c>
      <c r="N314" s="59" t="s">
        <v>106180</v>
      </c>
      <c r="O314" s="60" t="s">
        <v>198</v>
      </c>
      <c r="P314" s="60" t="s">
        <v>277</v>
      </c>
      <c r="Q314" s="748">
        <f>1362385321.10092-497328213</f>
        <v>865057108.10091996</v>
      </c>
      <c r="R314" s="62"/>
      <c r="S314" s="72"/>
      <c r="T314" s="688" t="s">
        <v>106075</v>
      </c>
      <c r="U314" s="847"/>
      <c r="V314" s="834"/>
      <c r="W314" s="846">
        <f t="shared" si="5"/>
        <v>-865057108.10091996</v>
      </c>
    </row>
    <row r="315" spans="1:23" ht="30" x14ac:dyDescent="0.2">
      <c r="B315" s="321"/>
      <c r="C315" s="93"/>
      <c r="D315" s="93"/>
      <c r="E315" s="93"/>
      <c r="F315" s="93"/>
      <c r="G315" s="93"/>
      <c r="H315" s="93"/>
      <c r="I315" s="93"/>
      <c r="J315" s="344"/>
      <c r="K315" s="706">
        <v>81101500</v>
      </c>
      <c r="L315" s="58" t="s">
        <v>106185</v>
      </c>
      <c r="M315" s="59">
        <v>45061</v>
      </c>
      <c r="N315" s="59" t="s">
        <v>106180</v>
      </c>
      <c r="O315" s="60" t="s">
        <v>198</v>
      </c>
      <c r="P315" s="60" t="s">
        <v>447</v>
      </c>
      <c r="Q315" s="748">
        <v>122614678.89908256</v>
      </c>
      <c r="R315" s="62"/>
      <c r="S315" s="72"/>
      <c r="T315" s="688" t="s">
        <v>106075</v>
      </c>
      <c r="U315" s="847"/>
      <c r="V315" s="834"/>
      <c r="W315" s="846">
        <f t="shared" si="5"/>
        <v>-122614678.89908256</v>
      </c>
    </row>
    <row r="316" spans="1:23" ht="30" x14ac:dyDescent="0.2">
      <c r="B316" s="321"/>
      <c r="C316" s="93"/>
      <c r="D316" s="93"/>
      <c r="E316" s="93"/>
      <c r="F316" s="93"/>
      <c r="G316" s="93"/>
      <c r="H316" s="93"/>
      <c r="I316" s="93"/>
      <c r="J316" s="344"/>
      <c r="K316" s="706">
        <v>81101500</v>
      </c>
      <c r="L316" s="58" t="s">
        <v>106085</v>
      </c>
      <c r="M316" s="59">
        <v>44972</v>
      </c>
      <c r="N316" s="59" t="s">
        <v>275</v>
      </c>
      <c r="O316" s="60" t="s">
        <v>220</v>
      </c>
      <c r="P316" s="60" t="s">
        <v>447</v>
      </c>
      <c r="Q316" s="748">
        <f>103000000+640789</f>
        <v>103640789</v>
      </c>
      <c r="R316" s="62"/>
      <c r="S316" s="72"/>
      <c r="T316" s="688" t="s">
        <v>106075</v>
      </c>
      <c r="U316" s="847">
        <v>103640789</v>
      </c>
      <c r="V316" s="834">
        <v>103640789</v>
      </c>
      <c r="W316" s="846">
        <f t="shared" si="5"/>
        <v>0</v>
      </c>
    </row>
    <row r="317" spans="1:23" ht="30" x14ac:dyDescent="0.2">
      <c r="B317" s="321"/>
      <c r="C317" s="93"/>
      <c r="D317" s="93"/>
      <c r="E317" s="93"/>
      <c r="F317" s="93"/>
      <c r="G317" s="93"/>
      <c r="H317" s="93"/>
      <c r="I317" s="93"/>
      <c r="J317" s="344"/>
      <c r="K317" s="706" t="s">
        <v>231</v>
      </c>
      <c r="L317" s="58" t="s">
        <v>106086</v>
      </c>
      <c r="M317" s="59" t="s">
        <v>231</v>
      </c>
      <c r="N317" s="59" t="s">
        <v>231</v>
      </c>
      <c r="O317" s="60" t="s">
        <v>106088</v>
      </c>
      <c r="P317" s="60" t="s">
        <v>231</v>
      </c>
      <c r="Q317" s="748">
        <v>120000000</v>
      </c>
      <c r="R317" s="62"/>
      <c r="S317" s="72"/>
      <c r="T317" s="688" t="s">
        <v>106075</v>
      </c>
      <c r="U317" s="847"/>
      <c r="V317" s="834"/>
      <c r="W317" s="846">
        <f t="shared" si="5"/>
        <v>-120000000</v>
      </c>
    </row>
    <row r="318" spans="1:23" ht="30" x14ac:dyDescent="0.2">
      <c r="B318" s="321"/>
      <c r="C318" s="93"/>
      <c r="D318" s="93"/>
      <c r="E318" s="93"/>
      <c r="F318" s="93"/>
      <c r="G318" s="93"/>
      <c r="H318" s="93"/>
      <c r="I318" s="93"/>
      <c r="J318" s="344"/>
      <c r="K318" s="706"/>
      <c r="L318" s="58" t="s">
        <v>106186</v>
      </c>
      <c r="M318" s="59" t="s">
        <v>231</v>
      </c>
      <c r="N318" s="59" t="s">
        <v>231</v>
      </c>
      <c r="O318" s="60" t="s">
        <v>231</v>
      </c>
      <c r="P318" s="60" t="s">
        <v>106187</v>
      </c>
      <c r="Q318" s="748">
        <v>800000000</v>
      </c>
      <c r="R318" s="62"/>
      <c r="S318" s="72"/>
      <c r="T318" s="688" t="s">
        <v>106075</v>
      </c>
      <c r="U318" s="847"/>
      <c r="V318" s="834"/>
      <c r="W318" s="846">
        <f t="shared" si="5"/>
        <v>-800000000</v>
      </c>
    </row>
    <row r="319" spans="1:23" ht="30" x14ac:dyDescent="0.2">
      <c r="B319" s="321"/>
      <c r="C319" s="93"/>
      <c r="D319" s="93"/>
      <c r="E319" s="93"/>
      <c r="F319" s="93"/>
      <c r="G319" s="93"/>
      <c r="H319" s="93"/>
      <c r="I319" s="93"/>
      <c r="J319" s="344"/>
      <c r="K319" s="706">
        <v>81101500</v>
      </c>
      <c r="L319" s="58" t="s">
        <v>409</v>
      </c>
      <c r="M319" s="59">
        <v>44941</v>
      </c>
      <c r="N319" s="59" t="s">
        <v>273</v>
      </c>
      <c r="O319" s="60" t="s">
        <v>106088</v>
      </c>
      <c r="P319" s="60" t="s">
        <v>451</v>
      </c>
      <c r="Q319" s="748">
        <f>300000000-640789</f>
        <v>299359211</v>
      </c>
      <c r="R319" s="62"/>
      <c r="S319" s="72"/>
      <c r="T319" s="688" t="s">
        <v>106075</v>
      </c>
      <c r="U319" s="847">
        <v>70019400</v>
      </c>
      <c r="V319" s="834">
        <v>56642447</v>
      </c>
      <c r="W319" s="846">
        <f t="shared" si="5"/>
        <v>-242716764</v>
      </c>
    </row>
    <row r="320" spans="1:23" ht="30" x14ac:dyDescent="0.2">
      <c r="B320" s="321"/>
      <c r="C320" s="93"/>
      <c r="D320" s="93"/>
      <c r="E320" s="93"/>
      <c r="F320" s="93"/>
      <c r="G320" s="93"/>
      <c r="H320" s="93"/>
      <c r="I320" s="93"/>
      <c r="J320" s="344"/>
      <c r="K320" s="706">
        <v>90121600</v>
      </c>
      <c r="L320" s="58" t="s">
        <v>281</v>
      </c>
      <c r="M320" s="59">
        <v>44947</v>
      </c>
      <c r="N320" s="59" t="s">
        <v>273</v>
      </c>
      <c r="O320" s="60" t="s">
        <v>213</v>
      </c>
      <c r="P320" s="60" t="s">
        <v>231</v>
      </c>
      <c r="Q320" s="748">
        <v>20000000</v>
      </c>
      <c r="R320" s="62"/>
      <c r="S320" s="72"/>
      <c r="T320" s="688" t="s">
        <v>106075</v>
      </c>
      <c r="U320" s="847">
        <v>20000000</v>
      </c>
      <c r="V320" s="834"/>
      <c r="W320" s="846">
        <f t="shared" si="5"/>
        <v>-20000000</v>
      </c>
    </row>
    <row r="321" spans="2:23" ht="30" x14ac:dyDescent="0.2">
      <c r="B321" s="321"/>
      <c r="C321" s="93"/>
      <c r="D321" s="93"/>
      <c r="E321" s="93"/>
      <c r="F321" s="93"/>
      <c r="G321" s="93"/>
      <c r="H321" s="93"/>
      <c r="I321" s="93"/>
      <c r="J321" s="344"/>
      <c r="K321" s="706">
        <v>90111500</v>
      </c>
      <c r="L321" s="58" t="s">
        <v>225</v>
      </c>
      <c r="M321" s="59">
        <v>44947</v>
      </c>
      <c r="N321" s="59" t="s">
        <v>273</v>
      </c>
      <c r="O321" s="60" t="s">
        <v>213</v>
      </c>
      <c r="P321" s="60" t="s">
        <v>231</v>
      </c>
      <c r="Q321" s="748">
        <v>15000000</v>
      </c>
      <c r="R321" s="62"/>
      <c r="S321" s="72"/>
      <c r="T321" s="688" t="s">
        <v>106075</v>
      </c>
      <c r="U321" s="847">
        <v>7500000</v>
      </c>
      <c r="V321" s="834"/>
      <c r="W321" s="846">
        <f t="shared" si="5"/>
        <v>-15000000</v>
      </c>
    </row>
    <row r="322" spans="2:23" ht="30" x14ac:dyDescent="0.2">
      <c r="B322" s="321"/>
      <c r="C322" s="93"/>
      <c r="D322" s="93"/>
      <c r="E322" s="93"/>
      <c r="F322" s="93"/>
      <c r="G322" s="93"/>
      <c r="H322" s="93"/>
      <c r="I322" s="93"/>
      <c r="J322" s="344"/>
      <c r="K322" s="706">
        <v>90111500</v>
      </c>
      <c r="L322" s="58" t="s">
        <v>226</v>
      </c>
      <c r="M322" s="59">
        <v>44947</v>
      </c>
      <c r="N322" s="59" t="s">
        <v>273</v>
      </c>
      <c r="O322" s="60" t="s">
        <v>213</v>
      </c>
      <c r="P322" s="60" t="s">
        <v>231</v>
      </c>
      <c r="Q322" s="748">
        <v>15000000</v>
      </c>
      <c r="R322" s="62"/>
      <c r="S322" s="72"/>
      <c r="T322" s="688" t="s">
        <v>106075</v>
      </c>
      <c r="U322" s="847">
        <v>7500000</v>
      </c>
      <c r="V322" s="834"/>
      <c r="W322" s="846">
        <f t="shared" si="5"/>
        <v>-15000000</v>
      </c>
    </row>
    <row r="323" spans="2:23" ht="30" x14ac:dyDescent="0.2">
      <c r="B323" s="321"/>
      <c r="C323" s="93"/>
      <c r="D323" s="93"/>
      <c r="E323" s="93"/>
      <c r="F323" s="93"/>
      <c r="G323" s="93"/>
      <c r="H323" s="93"/>
      <c r="I323" s="93"/>
      <c r="J323" s="344"/>
      <c r="K323" s="706"/>
      <c r="L323" s="58" t="s">
        <v>106204</v>
      </c>
      <c r="M323" s="59"/>
      <c r="N323" s="59"/>
      <c r="O323" s="60"/>
      <c r="P323" s="60"/>
      <c r="Q323" s="748">
        <v>49738213</v>
      </c>
      <c r="R323" s="62"/>
      <c r="S323" s="72"/>
      <c r="T323" s="688" t="s">
        <v>106075</v>
      </c>
      <c r="U323" s="847">
        <v>49738213</v>
      </c>
      <c r="V323" s="834">
        <v>49738213</v>
      </c>
      <c r="W323" s="846">
        <f t="shared" si="5"/>
        <v>0</v>
      </c>
    </row>
    <row r="324" spans="2:23" ht="30" x14ac:dyDescent="0.2">
      <c r="B324" s="183" t="s">
        <v>132</v>
      </c>
      <c r="C324" s="183"/>
      <c r="D324" s="183">
        <v>1599</v>
      </c>
      <c r="E324" s="183"/>
      <c r="F324" s="183"/>
      <c r="G324" s="183"/>
      <c r="H324" s="183"/>
      <c r="I324" s="183"/>
      <c r="J324" s="183"/>
      <c r="K324" s="342"/>
      <c r="L324" s="248" t="s">
        <v>106200</v>
      </c>
      <c r="M324" s="185"/>
      <c r="N324" s="185"/>
      <c r="O324" s="186"/>
      <c r="P324" s="186"/>
      <c r="Q324" s="761">
        <f>+Q325</f>
        <v>2488000000</v>
      </c>
      <c r="R324" s="225"/>
      <c r="S324" s="225"/>
      <c r="T324" s="700"/>
      <c r="U324" s="849"/>
      <c r="V324" s="832"/>
      <c r="W324" s="844"/>
    </row>
    <row r="325" spans="2:23" ht="16.5" thickBot="1" x14ac:dyDescent="0.25">
      <c r="B325" s="189" t="s">
        <v>132</v>
      </c>
      <c r="C325" s="189"/>
      <c r="D325" s="189">
        <v>1599</v>
      </c>
      <c r="E325" s="189"/>
      <c r="F325" s="189" t="s">
        <v>134</v>
      </c>
      <c r="G325" s="189"/>
      <c r="H325" s="189"/>
      <c r="I325" s="189"/>
      <c r="J325" s="189"/>
      <c r="K325" s="343"/>
      <c r="L325" s="249" t="s">
        <v>137</v>
      </c>
      <c r="M325" s="191"/>
      <c r="N325" s="191"/>
      <c r="O325" s="192"/>
      <c r="P325" s="192"/>
      <c r="Q325" s="762">
        <f>+Q326</f>
        <v>2488000000</v>
      </c>
      <c r="R325" s="226"/>
      <c r="S325" s="226"/>
      <c r="T325" s="701"/>
      <c r="U325" s="853"/>
      <c r="V325" s="854"/>
      <c r="W325" s="855"/>
    </row>
    <row r="326" spans="2:23" ht="45" x14ac:dyDescent="0.2">
      <c r="B326" s="39" t="s">
        <v>132</v>
      </c>
      <c r="C326" s="39"/>
      <c r="D326" s="39">
        <v>1599</v>
      </c>
      <c r="E326" s="39"/>
      <c r="F326" s="39" t="s">
        <v>134</v>
      </c>
      <c r="G326" s="39"/>
      <c r="H326" s="39">
        <v>1</v>
      </c>
      <c r="I326" s="39"/>
      <c r="J326" s="39"/>
      <c r="K326" s="329"/>
      <c r="L326" s="233" t="s">
        <v>106197</v>
      </c>
      <c r="M326" s="41"/>
      <c r="N326" s="41"/>
      <c r="O326" s="42"/>
      <c r="P326" s="42"/>
      <c r="Q326" s="742">
        <f>+Q327</f>
        <v>2488000000</v>
      </c>
      <c r="R326" s="211"/>
      <c r="S326" s="211"/>
      <c r="T326" s="682"/>
      <c r="U326" s="839"/>
      <c r="V326" s="839"/>
      <c r="W326" s="839"/>
    </row>
    <row r="327" spans="2:23" ht="15.75" x14ac:dyDescent="0.2">
      <c r="B327" s="308" t="s">
        <v>7</v>
      </c>
      <c r="C327" s="308" t="s">
        <v>20</v>
      </c>
      <c r="D327" s="308"/>
      <c r="E327" s="308"/>
      <c r="F327" s="308"/>
      <c r="G327" s="308"/>
      <c r="H327" s="308"/>
      <c r="I327" s="308"/>
      <c r="J327" s="308"/>
      <c r="K327" s="326"/>
      <c r="L327" s="315" t="s">
        <v>244</v>
      </c>
      <c r="M327" s="195"/>
      <c r="N327" s="195"/>
      <c r="O327" s="196"/>
      <c r="P327" s="196"/>
      <c r="Q327" s="764">
        <f>SUM(Q328:Q329)</f>
        <v>2488000000</v>
      </c>
      <c r="R327" s="229"/>
      <c r="S327" s="229"/>
      <c r="T327" s="704"/>
      <c r="U327" s="830"/>
      <c r="V327" s="830"/>
      <c r="W327" s="830"/>
    </row>
    <row r="328" spans="2:23" ht="45" x14ac:dyDescent="0.2">
      <c r="B328" s="321"/>
      <c r="C328" s="93"/>
      <c r="D328" s="93"/>
      <c r="E328" s="93"/>
      <c r="F328" s="93"/>
      <c r="G328" s="93"/>
      <c r="H328" s="93"/>
      <c r="I328" s="93"/>
      <c r="J328" s="344"/>
      <c r="K328" s="706" t="s">
        <v>223</v>
      </c>
      <c r="L328" s="58" t="s">
        <v>106198</v>
      </c>
      <c r="M328" s="59">
        <v>45061</v>
      </c>
      <c r="N328" s="60" t="s">
        <v>473</v>
      </c>
      <c r="O328" s="60" t="s">
        <v>200</v>
      </c>
      <c r="P328" s="60" t="s">
        <v>483</v>
      </c>
      <c r="Q328" s="748">
        <v>2285770000</v>
      </c>
      <c r="R328" s="62" t="s">
        <v>211</v>
      </c>
      <c r="S328" s="72">
        <v>785770000</v>
      </c>
      <c r="T328" s="688" t="s">
        <v>106075</v>
      </c>
      <c r="U328" s="834"/>
      <c r="V328" s="834"/>
      <c r="W328" s="833">
        <f t="shared" si="5"/>
        <v>-2285770000</v>
      </c>
    </row>
    <row r="329" spans="2:23" ht="30" x14ac:dyDescent="0.2">
      <c r="B329" s="321"/>
      <c r="C329" s="93"/>
      <c r="D329" s="93"/>
      <c r="E329" s="93"/>
      <c r="F329" s="93"/>
      <c r="G329" s="93"/>
      <c r="H329" s="93"/>
      <c r="I329" s="93"/>
      <c r="J329" s="344"/>
      <c r="K329" s="706">
        <v>81101500</v>
      </c>
      <c r="L329" s="58" t="s">
        <v>106199</v>
      </c>
      <c r="M329" s="59">
        <v>45061</v>
      </c>
      <c r="N329" s="60" t="s">
        <v>473</v>
      </c>
      <c r="O329" s="60" t="s">
        <v>200</v>
      </c>
      <c r="P329" s="60" t="s">
        <v>447</v>
      </c>
      <c r="Q329" s="748">
        <v>202230000</v>
      </c>
      <c r="R329" s="793" t="s">
        <v>211</v>
      </c>
      <c r="S329" s="72">
        <v>67230000</v>
      </c>
      <c r="T329" s="688" t="s">
        <v>106075</v>
      </c>
      <c r="U329" s="834"/>
      <c r="V329" s="834"/>
      <c r="W329" s="833">
        <f t="shared" si="5"/>
        <v>-202230000</v>
      </c>
    </row>
    <row r="330" spans="2:23" x14ac:dyDescent="0.2">
      <c r="U330" s="828"/>
      <c r="V330" s="828"/>
      <c r="W330" s="828"/>
    </row>
    <row r="331" spans="2:23" x14ac:dyDescent="0.2">
      <c r="U331" s="828"/>
      <c r="V331" s="828"/>
      <c r="W331" s="828"/>
    </row>
    <row r="332" spans="2:23" x14ac:dyDescent="0.2">
      <c r="U332" s="828"/>
      <c r="V332" s="828"/>
      <c r="W332" s="828"/>
    </row>
    <row r="333" spans="2:23" x14ac:dyDescent="0.2">
      <c r="U333" s="828"/>
      <c r="V333" s="828"/>
      <c r="W333" s="828"/>
    </row>
    <row r="334" spans="2:23" x14ac:dyDescent="0.2">
      <c r="U334" s="828"/>
      <c r="V334" s="828"/>
      <c r="W334" s="828"/>
    </row>
    <row r="335" spans="2:23" x14ac:dyDescent="0.2">
      <c r="U335" s="828"/>
      <c r="V335" s="828"/>
      <c r="W335" s="828"/>
    </row>
    <row r="336" spans="2:23" x14ac:dyDescent="0.2">
      <c r="U336" s="828"/>
      <c r="V336" s="828"/>
      <c r="W336" s="828"/>
    </row>
    <row r="337" spans="21:23" x14ac:dyDescent="0.2">
      <c r="U337" s="828"/>
      <c r="V337" s="828"/>
      <c r="W337" s="828"/>
    </row>
    <row r="338" spans="21:23" x14ac:dyDescent="0.2">
      <c r="U338" s="828"/>
      <c r="V338" s="828"/>
      <c r="W338" s="828"/>
    </row>
    <row r="339" spans="21:23" x14ac:dyDescent="0.2">
      <c r="U339" s="828"/>
      <c r="V339" s="828"/>
      <c r="W339" s="828"/>
    </row>
    <row r="340" spans="21:23" x14ac:dyDescent="0.2">
      <c r="U340" s="828"/>
      <c r="V340" s="828"/>
      <c r="W340" s="828"/>
    </row>
    <row r="341" spans="21:23" x14ac:dyDescent="0.2">
      <c r="U341" s="828"/>
      <c r="V341" s="828"/>
      <c r="W341" s="828"/>
    </row>
    <row r="342" spans="21:23" x14ac:dyDescent="0.2">
      <c r="U342" s="828"/>
      <c r="V342" s="828"/>
      <c r="W342" s="828"/>
    </row>
    <row r="343" spans="21:23" x14ac:dyDescent="0.2">
      <c r="U343" s="828"/>
      <c r="V343" s="828"/>
      <c r="W343" s="828"/>
    </row>
    <row r="344" spans="21:23" x14ac:dyDescent="0.2">
      <c r="U344" s="828"/>
      <c r="V344" s="828"/>
      <c r="W344" s="828"/>
    </row>
    <row r="345" spans="21:23" x14ac:dyDescent="0.2">
      <c r="U345" s="828"/>
      <c r="V345" s="828"/>
      <c r="W345" s="828"/>
    </row>
    <row r="346" spans="21:23" x14ac:dyDescent="0.2">
      <c r="U346" s="828"/>
      <c r="V346" s="828"/>
      <c r="W346" s="828"/>
    </row>
    <row r="347" spans="21:23" x14ac:dyDescent="0.2">
      <c r="U347" s="828"/>
      <c r="V347" s="828"/>
      <c r="W347" s="828"/>
    </row>
    <row r="348" spans="21:23" x14ac:dyDescent="0.2">
      <c r="U348" s="828"/>
      <c r="V348" s="828"/>
      <c r="W348" s="828"/>
    </row>
    <row r="349" spans="21:23" x14ac:dyDescent="0.2">
      <c r="U349" s="828"/>
      <c r="V349" s="828"/>
      <c r="W349" s="828"/>
    </row>
    <row r="350" spans="21:23" x14ac:dyDescent="0.2">
      <c r="U350" s="828"/>
      <c r="V350" s="828"/>
      <c r="W350" s="828"/>
    </row>
    <row r="351" spans="21:23" x14ac:dyDescent="0.2">
      <c r="U351" s="828"/>
      <c r="V351" s="828"/>
      <c r="W351" s="828"/>
    </row>
    <row r="352" spans="21:23" x14ac:dyDescent="0.2">
      <c r="U352" s="828"/>
      <c r="V352" s="828"/>
      <c r="W352" s="828"/>
    </row>
    <row r="353" spans="21:23" x14ac:dyDescent="0.2">
      <c r="U353" s="828"/>
      <c r="V353" s="828"/>
      <c r="W353" s="828"/>
    </row>
    <row r="354" spans="21:23" x14ac:dyDescent="0.2">
      <c r="U354" s="828"/>
      <c r="V354" s="828"/>
      <c r="W354" s="828"/>
    </row>
    <row r="355" spans="21:23" x14ac:dyDescent="0.2">
      <c r="U355" s="828"/>
      <c r="V355" s="828"/>
      <c r="W355" s="828"/>
    </row>
    <row r="356" spans="21:23" x14ac:dyDescent="0.2">
      <c r="U356" s="828"/>
      <c r="V356" s="828"/>
      <c r="W356" s="828"/>
    </row>
    <row r="357" spans="21:23" x14ac:dyDescent="0.2">
      <c r="U357" s="828"/>
      <c r="V357" s="828"/>
      <c r="W357" s="828"/>
    </row>
    <row r="358" spans="21:23" x14ac:dyDescent="0.2">
      <c r="U358" s="828"/>
      <c r="V358" s="828"/>
      <c r="W358" s="828"/>
    </row>
    <row r="359" spans="21:23" x14ac:dyDescent="0.2">
      <c r="U359" s="828"/>
      <c r="V359" s="828"/>
      <c r="W359" s="828"/>
    </row>
    <row r="360" spans="21:23" x14ac:dyDescent="0.2">
      <c r="U360" s="828"/>
      <c r="V360" s="828"/>
      <c r="W360" s="828"/>
    </row>
    <row r="361" spans="21:23" x14ac:dyDescent="0.2">
      <c r="U361" s="828"/>
      <c r="V361" s="828"/>
      <c r="W361" s="828"/>
    </row>
    <row r="362" spans="21:23" x14ac:dyDescent="0.2">
      <c r="U362" s="828"/>
      <c r="V362" s="828"/>
      <c r="W362" s="828"/>
    </row>
    <row r="363" spans="21:23" x14ac:dyDescent="0.2">
      <c r="U363" s="828"/>
      <c r="V363" s="828"/>
      <c r="W363" s="828"/>
    </row>
    <row r="364" spans="21:23" x14ac:dyDescent="0.2">
      <c r="U364" s="828"/>
      <c r="V364" s="828"/>
      <c r="W364" s="828"/>
    </row>
    <row r="365" spans="21:23" x14ac:dyDescent="0.2">
      <c r="U365" s="828"/>
      <c r="V365" s="828"/>
      <c r="W365" s="828"/>
    </row>
    <row r="366" spans="21:23" x14ac:dyDescent="0.2">
      <c r="U366" s="828"/>
      <c r="V366" s="828"/>
      <c r="W366" s="828"/>
    </row>
    <row r="367" spans="21:23" x14ac:dyDescent="0.2">
      <c r="U367" s="828"/>
      <c r="V367" s="828"/>
      <c r="W367" s="828"/>
    </row>
    <row r="368" spans="21:23" x14ac:dyDescent="0.2">
      <c r="U368" s="828"/>
      <c r="V368" s="828"/>
      <c r="W368" s="828"/>
    </row>
    <row r="369" spans="21:23" x14ac:dyDescent="0.2">
      <c r="U369" s="828"/>
      <c r="V369" s="828"/>
      <c r="W369" s="828"/>
    </row>
    <row r="370" spans="21:23" x14ac:dyDescent="0.2">
      <c r="U370" s="828"/>
      <c r="V370" s="828"/>
      <c r="W370" s="828"/>
    </row>
    <row r="371" spans="21:23" x14ac:dyDescent="0.2">
      <c r="U371" s="828"/>
      <c r="V371" s="828"/>
      <c r="W371" s="828"/>
    </row>
    <row r="372" spans="21:23" x14ac:dyDescent="0.2">
      <c r="U372" s="828"/>
      <c r="V372" s="828"/>
      <c r="W372" s="828"/>
    </row>
    <row r="373" spans="21:23" x14ac:dyDescent="0.2">
      <c r="U373" s="828"/>
      <c r="V373" s="828"/>
      <c r="W373" s="828"/>
    </row>
    <row r="374" spans="21:23" x14ac:dyDescent="0.2">
      <c r="U374" s="828"/>
      <c r="V374" s="828"/>
      <c r="W374" s="828"/>
    </row>
    <row r="375" spans="21:23" x14ac:dyDescent="0.2">
      <c r="U375" s="828"/>
      <c r="V375" s="828"/>
      <c r="W375" s="828"/>
    </row>
    <row r="376" spans="21:23" x14ac:dyDescent="0.2">
      <c r="U376" s="828"/>
      <c r="V376" s="828"/>
      <c r="W376" s="828"/>
    </row>
    <row r="377" spans="21:23" x14ac:dyDescent="0.2">
      <c r="U377" s="828"/>
      <c r="V377" s="828"/>
      <c r="W377" s="828"/>
    </row>
    <row r="378" spans="21:23" x14ac:dyDescent="0.2">
      <c r="U378" s="828"/>
      <c r="V378" s="828"/>
      <c r="W378" s="828"/>
    </row>
    <row r="379" spans="21:23" x14ac:dyDescent="0.2">
      <c r="U379" s="828"/>
      <c r="V379" s="828"/>
      <c r="W379" s="828"/>
    </row>
    <row r="380" spans="21:23" x14ac:dyDescent="0.2">
      <c r="U380" s="828"/>
      <c r="V380" s="828"/>
      <c r="W380" s="828"/>
    </row>
    <row r="381" spans="21:23" x14ac:dyDescent="0.2">
      <c r="U381" s="828"/>
      <c r="V381" s="828"/>
      <c r="W381" s="828"/>
    </row>
    <row r="382" spans="21:23" x14ac:dyDescent="0.2">
      <c r="U382" s="828"/>
      <c r="V382" s="828"/>
      <c r="W382" s="828"/>
    </row>
    <row r="383" spans="21:23" x14ac:dyDescent="0.2">
      <c r="U383" s="828"/>
      <c r="V383" s="828"/>
      <c r="W383" s="828"/>
    </row>
    <row r="384" spans="21:23" x14ac:dyDescent="0.2">
      <c r="U384" s="828"/>
      <c r="V384" s="828"/>
      <c r="W384" s="828"/>
    </row>
    <row r="385" spans="21:23" x14ac:dyDescent="0.2">
      <c r="U385" s="828"/>
      <c r="V385" s="828"/>
      <c r="W385" s="828"/>
    </row>
    <row r="386" spans="21:23" x14ac:dyDescent="0.2">
      <c r="U386" s="828"/>
      <c r="V386" s="828"/>
      <c r="W386" s="828"/>
    </row>
    <row r="387" spans="21:23" x14ac:dyDescent="0.2">
      <c r="U387" s="828"/>
      <c r="V387" s="828"/>
      <c r="W387" s="828"/>
    </row>
    <row r="388" spans="21:23" x14ac:dyDescent="0.2">
      <c r="U388" s="828"/>
      <c r="V388" s="828"/>
      <c r="W388" s="828"/>
    </row>
    <row r="389" spans="21:23" x14ac:dyDescent="0.2">
      <c r="U389" s="828"/>
      <c r="V389" s="828"/>
      <c r="W389" s="828"/>
    </row>
    <row r="390" spans="21:23" x14ac:dyDescent="0.2">
      <c r="U390" s="828"/>
      <c r="V390" s="828"/>
      <c r="W390" s="828"/>
    </row>
    <row r="391" spans="21:23" x14ac:dyDescent="0.2">
      <c r="U391" s="828"/>
      <c r="V391" s="828"/>
      <c r="W391" s="828"/>
    </row>
    <row r="392" spans="21:23" x14ac:dyDescent="0.2">
      <c r="U392" s="828"/>
      <c r="V392" s="828"/>
      <c r="W392" s="828"/>
    </row>
    <row r="393" spans="21:23" x14ac:dyDescent="0.2">
      <c r="U393" s="828"/>
      <c r="V393" s="828"/>
      <c r="W393" s="828"/>
    </row>
    <row r="394" spans="21:23" x14ac:dyDescent="0.2">
      <c r="U394" s="828"/>
      <c r="V394" s="828"/>
      <c r="W394" s="828"/>
    </row>
    <row r="395" spans="21:23" x14ac:dyDescent="0.2">
      <c r="U395" s="828"/>
      <c r="V395" s="828"/>
      <c r="W395" s="828"/>
    </row>
    <row r="396" spans="21:23" x14ac:dyDescent="0.2">
      <c r="U396" s="828"/>
      <c r="V396" s="828"/>
      <c r="W396" s="828"/>
    </row>
    <row r="397" spans="21:23" x14ac:dyDescent="0.2">
      <c r="U397" s="828"/>
      <c r="V397" s="828"/>
      <c r="W397" s="828"/>
    </row>
    <row r="398" spans="21:23" x14ac:dyDescent="0.2">
      <c r="U398" s="828"/>
      <c r="V398" s="828"/>
      <c r="W398" s="828"/>
    </row>
    <row r="399" spans="21:23" x14ac:dyDescent="0.2">
      <c r="U399" s="828"/>
      <c r="V399" s="828"/>
      <c r="W399" s="828"/>
    </row>
    <row r="400" spans="21:23" x14ac:dyDescent="0.2">
      <c r="U400" s="828"/>
      <c r="V400" s="828"/>
      <c r="W400" s="828"/>
    </row>
    <row r="401" spans="21:23" x14ac:dyDescent="0.2">
      <c r="U401" s="828"/>
      <c r="V401" s="828"/>
      <c r="W401" s="828"/>
    </row>
    <row r="402" spans="21:23" x14ac:dyDescent="0.2">
      <c r="U402" s="828"/>
      <c r="V402" s="828"/>
      <c r="W402" s="828"/>
    </row>
    <row r="403" spans="21:23" x14ac:dyDescent="0.2">
      <c r="U403" s="828"/>
      <c r="V403" s="828"/>
      <c r="W403" s="828"/>
    </row>
    <row r="404" spans="21:23" x14ac:dyDescent="0.2">
      <c r="U404" s="828"/>
      <c r="V404" s="828"/>
      <c r="W404" s="828"/>
    </row>
    <row r="405" spans="21:23" x14ac:dyDescent="0.2">
      <c r="U405" s="828"/>
      <c r="V405" s="828"/>
      <c r="W405" s="828"/>
    </row>
    <row r="406" spans="21:23" x14ac:dyDescent="0.2">
      <c r="U406" s="828"/>
      <c r="V406" s="828"/>
      <c r="W406" s="828"/>
    </row>
    <row r="407" spans="21:23" x14ac:dyDescent="0.2">
      <c r="U407" s="828"/>
      <c r="V407" s="828"/>
      <c r="W407" s="828"/>
    </row>
    <row r="408" spans="21:23" x14ac:dyDescent="0.2">
      <c r="U408" s="828"/>
      <c r="V408" s="828"/>
      <c r="W408" s="828"/>
    </row>
    <row r="409" spans="21:23" x14ac:dyDescent="0.2">
      <c r="U409" s="828"/>
      <c r="V409" s="828"/>
      <c r="W409" s="828"/>
    </row>
    <row r="410" spans="21:23" x14ac:dyDescent="0.2">
      <c r="U410" s="828"/>
      <c r="V410" s="828"/>
      <c r="W410" s="828"/>
    </row>
    <row r="411" spans="21:23" x14ac:dyDescent="0.2">
      <c r="U411" s="828"/>
      <c r="V411" s="828"/>
      <c r="W411" s="828"/>
    </row>
    <row r="412" spans="21:23" x14ac:dyDescent="0.2">
      <c r="U412" s="828"/>
      <c r="V412" s="828"/>
      <c r="W412" s="828"/>
    </row>
    <row r="413" spans="21:23" x14ac:dyDescent="0.2">
      <c r="U413" s="828"/>
      <c r="V413" s="828"/>
      <c r="W413" s="828"/>
    </row>
    <row r="414" spans="21:23" x14ac:dyDescent="0.2">
      <c r="U414" s="828"/>
      <c r="V414" s="828"/>
      <c r="W414" s="828"/>
    </row>
    <row r="415" spans="21:23" x14ac:dyDescent="0.2">
      <c r="U415" s="828"/>
      <c r="V415" s="828"/>
      <c r="W415" s="828"/>
    </row>
    <row r="416" spans="21:23" x14ac:dyDescent="0.2">
      <c r="U416" s="828"/>
      <c r="V416" s="828"/>
      <c r="W416" s="828"/>
    </row>
    <row r="417" spans="21:23" x14ac:dyDescent="0.2">
      <c r="U417" s="828"/>
      <c r="V417" s="828"/>
      <c r="W417" s="828"/>
    </row>
    <row r="418" spans="21:23" x14ac:dyDescent="0.2">
      <c r="U418" s="828"/>
      <c r="V418" s="828"/>
      <c r="W418" s="828"/>
    </row>
    <row r="419" spans="21:23" x14ac:dyDescent="0.2">
      <c r="U419" s="828"/>
      <c r="V419" s="828"/>
      <c r="W419" s="828"/>
    </row>
    <row r="420" spans="21:23" x14ac:dyDescent="0.2">
      <c r="U420" s="828"/>
      <c r="V420" s="828"/>
      <c r="W420" s="828"/>
    </row>
    <row r="421" spans="21:23" x14ac:dyDescent="0.2">
      <c r="U421" s="828"/>
      <c r="V421" s="828"/>
      <c r="W421" s="828"/>
    </row>
    <row r="422" spans="21:23" x14ac:dyDescent="0.2">
      <c r="U422" s="828"/>
      <c r="V422" s="828"/>
      <c r="W422" s="828"/>
    </row>
    <row r="423" spans="21:23" x14ac:dyDescent="0.2">
      <c r="U423" s="828"/>
      <c r="V423" s="828"/>
      <c r="W423" s="828"/>
    </row>
    <row r="424" spans="21:23" x14ac:dyDescent="0.2">
      <c r="U424" s="828"/>
      <c r="V424" s="828"/>
      <c r="W424" s="828"/>
    </row>
    <row r="425" spans="21:23" x14ac:dyDescent="0.2">
      <c r="U425" s="828"/>
      <c r="V425" s="828"/>
      <c r="W425" s="828"/>
    </row>
    <row r="426" spans="21:23" x14ac:dyDescent="0.2">
      <c r="U426" s="828"/>
      <c r="V426" s="828"/>
      <c r="W426" s="828"/>
    </row>
    <row r="427" spans="21:23" x14ac:dyDescent="0.2">
      <c r="U427" s="828"/>
      <c r="V427" s="828"/>
      <c r="W427" s="828"/>
    </row>
    <row r="428" spans="21:23" x14ac:dyDescent="0.2">
      <c r="U428" s="828"/>
      <c r="V428" s="828"/>
      <c r="W428" s="828"/>
    </row>
    <row r="429" spans="21:23" x14ac:dyDescent="0.2">
      <c r="U429" s="828"/>
      <c r="V429" s="828"/>
      <c r="W429" s="828"/>
    </row>
    <row r="430" spans="21:23" x14ac:dyDescent="0.2">
      <c r="U430" s="828"/>
      <c r="V430" s="828"/>
      <c r="W430" s="828"/>
    </row>
    <row r="431" spans="21:23" x14ac:dyDescent="0.2">
      <c r="U431" s="828"/>
      <c r="V431" s="828"/>
      <c r="W431" s="828"/>
    </row>
    <row r="432" spans="21:23" x14ac:dyDescent="0.2">
      <c r="U432" s="828"/>
      <c r="V432" s="828"/>
      <c r="W432" s="828"/>
    </row>
    <row r="433" spans="21:23" x14ac:dyDescent="0.2">
      <c r="U433" s="828"/>
      <c r="V433" s="828"/>
      <c r="W433" s="828"/>
    </row>
    <row r="434" spans="21:23" x14ac:dyDescent="0.2">
      <c r="U434" s="828"/>
      <c r="V434" s="828"/>
      <c r="W434" s="828"/>
    </row>
    <row r="435" spans="21:23" x14ac:dyDescent="0.2">
      <c r="U435" s="828"/>
      <c r="V435" s="828"/>
      <c r="W435" s="828"/>
    </row>
    <row r="436" spans="21:23" x14ac:dyDescent="0.2">
      <c r="U436" s="828"/>
      <c r="V436" s="828"/>
      <c r="W436" s="828"/>
    </row>
    <row r="437" spans="21:23" x14ac:dyDescent="0.2">
      <c r="U437" s="828"/>
      <c r="V437" s="828"/>
      <c r="W437" s="828"/>
    </row>
    <row r="438" spans="21:23" x14ac:dyDescent="0.2">
      <c r="U438" s="828"/>
      <c r="V438" s="828"/>
      <c r="W438" s="828"/>
    </row>
    <row r="439" spans="21:23" x14ac:dyDescent="0.2">
      <c r="U439" s="828"/>
      <c r="V439" s="828"/>
      <c r="W439" s="828"/>
    </row>
    <row r="440" spans="21:23" x14ac:dyDescent="0.2">
      <c r="U440" s="828"/>
      <c r="V440" s="828"/>
      <c r="W440" s="828"/>
    </row>
    <row r="441" spans="21:23" x14ac:dyDescent="0.2">
      <c r="U441" s="828"/>
      <c r="V441" s="828"/>
      <c r="W441" s="828"/>
    </row>
    <row r="442" spans="21:23" x14ac:dyDescent="0.2">
      <c r="U442" s="828"/>
      <c r="V442" s="828"/>
      <c r="W442" s="828"/>
    </row>
    <row r="443" spans="21:23" x14ac:dyDescent="0.2">
      <c r="U443" s="828"/>
      <c r="V443" s="828"/>
      <c r="W443" s="828"/>
    </row>
    <row r="444" spans="21:23" x14ac:dyDescent="0.2">
      <c r="U444" s="828"/>
      <c r="V444" s="828"/>
      <c r="W444" s="828"/>
    </row>
    <row r="445" spans="21:23" x14ac:dyDescent="0.2">
      <c r="U445" s="828"/>
      <c r="V445" s="828"/>
      <c r="W445" s="828"/>
    </row>
    <row r="446" spans="21:23" x14ac:dyDescent="0.2">
      <c r="U446" s="828"/>
      <c r="V446" s="828"/>
      <c r="W446" s="828"/>
    </row>
    <row r="447" spans="21:23" x14ac:dyDescent="0.2">
      <c r="U447" s="828"/>
      <c r="V447" s="828"/>
      <c r="W447" s="828"/>
    </row>
    <row r="448" spans="21:23" x14ac:dyDescent="0.2">
      <c r="U448" s="828"/>
      <c r="V448" s="828"/>
      <c r="W448" s="828"/>
    </row>
    <row r="449" spans="21:23" x14ac:dyDescent="0.2">
      <c r="U449" s="828"/>
      <c r="V449" s="828"/>
      <c r="W449" s="828"/>
    </row>
    <row r="450" spans="21:23" x14ac:dyDescent="0.2">
      <c r="U450" s="828"/>
      <c r="V450" s="828"/>
      <c r="W450" s="828"/>
    </row>
    <row r="451" spans="21:23" x14ac:dyDescent="0.2">
      <c r="U451" s="828"/>
      <c r="V451" s="828"/>
      <c r="W451" s="828"/>
    </row>
    <row r="452" spans="21:23" x14ac:dyDescent="0.2">
      <c r="U452" s="828"/>
      <c r="V452" s="828"/>
      <c r="W452" s="828"/>
    </row>
    <row r="453" spans="21:23" x14ac:dyDescent="0.2">
      <c r="U453" s="828"/>
      <c r="V453" s="828"/>
      <c r="W453" s="828"/>
    </row>
    <row r="454" spans="21:23" x14ac:dyDescent="0.2">
      <c r="U454" s="828"/>
      <c r="V454" s="828"/>
      <c r="W454" s="828"/>
    </row>
    <row r="455" spans="21:23" x14ac:dyDescent="0.2">
      <c r="U455" s="828"/>
      <c r="V455" s="828"/>
      <c r="W455" s="828"/>
    </row>
    <row r="456" spans="21:23" x14ac:dyDescent="0.2">
      <c r="U456" s="828"/>
      <c r="V456" s="828"/>
      <c r="W456" s="828"/>
    </row>
    <row r="457" spans="21:23" x14ac:dyDescent="0.2">
      <c r="U457" s="828"/>
      <c r="V457" s="828"/>
      <c r="W457" s="828"/>
    </row>
    <row r="458" spans="21:23" x14ac:dyDescent="0.2">
      <c r="U458" s="828"/>
      <c r="V458" s="828"/>
      <c r="W458" s="828"/>
    </row>
    <row r="459" spans="21:23" x14ac:dyDescent="0.2">
      <c r="U459" s="828"/>
      <c r="V459" s="828"/>
      <c r="W459" s="828"/>
    </row>
    <row r="460" spans="21:23" x14ac:dyDescent="0.2">
      <c r="U460" s="828"/>
      <c r="V460" s="828"/>
      <c r="W460" s="828"/>
    </row>
    <row r="461" spans="21:23" x14ac:dyDescent="0.2">
      <c r="U461" s="828"/>
      <c r="V461" s="828"/>
      <c r="W461" s="828"/>
    </row>
    <row r="462" spans="21:23" x14ac:dyDescent="0.2">
      <c r="U462" s="828"/>
      <c r="V462" s="828"/>
      <c r="W462" s="828"/>
    </row>
    <row r="463" spans="21:23" x14ac:dyDescent="0.2">
      <c r="U463" s="828"/>
      <c r="V463" s="828"/>
      <c r="W463" s="828"/>
    </row>
    <row r="464" spans="21:23" x14ac:dyDescent="0.2">
      <c r="U464" s="828"/>
      <c r="V464" s="828"/>
      <c r="W464" s="828"/>
    </row>
    <row r="465" spans="21:23" x14ac:dyDescent="0.2">
      <c r="U465" s="828"/>
      <c r="V465" s="828"/>
      <c r="W465" s="828"/>
    </row>
    <row r="466" spans="21:23" x14ac:dyDescent="0.2">
      <c r="U466" s="828"/>
      <c r="V466" s="828"/>
      <c r="W466" s="828"/>
    </row>
    <row r="467" spans="21:23" x14ac:dyDescent="0.2">
      <c r="U467" s="828"/>
      <c r="V467" s="828"/>
      <c r="W467" s="828"/>
    </row>
    <row r="468" spans="21:23" x14ac:dyDescent="0.2">
      <c r="U468" s="828"/>
      <c r="V468" s="828"/>
      <c r="W468" s="828"/>
    </row>
    <row r="469" spans="21:23" x14ac:dyDescent="0.2">
      <c r="U469" s="828"/>
      <c r="V469" s="828"/>
      <c r="W469" s="828"/>
    </row>
    <row r="470" spans="21:23" x14ac:dyDescent="0.2">
      <c r="U470" s="828"/>
      <c r="V470" s="828"/>
      <c r="W470" s="828"/>
    </row>
    <row r="471" spans="21:23" x14ac:dyDescent="0.2">
      <c r="U471" s="828"/>
      <c r="V471" s="828"/>
      <c r="W471" s="828"/>
    </row>
    <row r="472" spans="21:23" x14ac:dyDescent="0.2">
      <c r="U472" s="828"/>
      <c r="V472" s="828"/>
      <c r="W472" s="828"/>
    </row>
    <row r="473" spans="21:23" x14ac:dyDescent="0.2">
      <c r="U473" s="828"/>
      <c r="V473" s="828"/>
      <c r="W473" s="828"/>
    </row>
    <row r="474" spans="21:23" x14ac:dyDescent="0.2">
      <c r="U474" s="828"/>
      <c r="V474" s="828"/>
      <c r="W474" s="828"/>
    </row>
    <row r="475" spans="21:23" x14ac:dyDescent="0.2">
      <c r="U475" s="828"/>
      <c r="V475" s="828"/>
      <c r="W475" s="828"/>
    </row>
    <row r="476" spans="21:23" x14ac:dyDescent="0.2">
      <c r="U476" s="828"/>
      <c r="V476" s="828"/>
      <c r="W476" s="828"/>
    </row>
    <row r="477" spans="21:23" x14ac:dyDescent="0.2">
      <c r="U477" s="828"/>
      <c r="V477" s="828"/>
      <c r="W477" s="828"/>
    </row>
    <row r="478" spans="21:23" x14ac:dyDescent="0.2">
      <c r="U478" s="828"/>
      <c r="V478" s="828"/>
      <c r="W478" s="828"/>
    </row>
    <row r="479" spans="21:23" x14ac:dyDescent="0.2">
      <c r="U479" s="828"/>
      <c r="V479" s="828"/>
      <c r="W479" s="828"/>
    </row>
    <row r="480" spans="21:23" x14ac:dyDescent="0.2">
      <c r="U480" s="828"/>
      <c r="V480" s="828"/>
      <c r="W480" s="828"/>
    </row>
    <row r="481" spans="21:23" x14ac:dyDescent="0.2">
      <c r="U481" s="828"/>
      <c r="V481" s="828"/>
      <c r="W481" s="828"/>
    </row>
    <row r="482" spans="21:23" x14ac:dyDescent="0.2">
      <c r="U482" s="828"/>
      <c r="V482" s="828"/>
      <c r="W482" s="828"/>
    </row>
    <row r="483" spans="21:23" x14ac:dyDescent="0.2">
      <c r="U483" s="828"/>
      <c r="V483" s="828"/>
      <c r="W483" s="828"/>
    </row>
    <row r="484" spans="21:23" x14ac:dyDescent="0.2">
      <c r="U484" s="828"/>
      <c r="V484" s="828"/>
      <c r="W484" s="828"/>
    </row>
    <row r="485" spans="21:23" x14ac:dyDescent="0.2">
      <c r="U485" s="828"/>
      <c r="V485" s="828"/>
      <c r="W485" s="828"/>
    </row>
    <row r="486" spans="21:23" x14ac:dyDescent="0.2">
      <c r="U486" s="828"/>
      <c r="V486" s="828"/>
      <c r="W486" s="828"/>
    </row>
    <row r="487" spans="21:23" x14ac:dyDescent="0.2">
      <c r="U487" s="828"/>
      <c r="V487" s="828"/>
      <c r="W487" s="828"/>
    </row>
    <row r="488" spans="21:23" x14ac:dyDescent="0.2">
      <c r="U488" s="828"/>
      <c r="V488" s="828"/>
      <c r="W488" s="828"/>
    </row>
    <row r="489" spans="21:23" x14ac:dyDescent="0.2">
      <c r="U489" s="828"/>
      <c r="V489" s="828"/>
      <c r="W489" s="828"/>
    </row>
    <row r="490" spans="21:23" x14ac:dyDescent="0.2">
      <c r="U490" s="828"/>
      <c r="V490" s="828"/>
      <c r="W490" s="828"/>
    </row>
    <row r="491" spans="21:23" x14ac:dyDescent="0.2">
      <c r="U491" s="828"/>
      <c r="V491" s="828"/>
      <c r="W491" s="828"/>
    </row>
    <row r="492" spans="21:23" x14ac:dyDescent="0.2">
      <c r="U492" s="828"/>
      <c r="V492" s="828"/>
      <c r="W492" s="828"/>
    </row>
    <row r="493" spans="21:23" x14ac:dyDescent="0.2">
      <c r="U493" s="828"/>
      <c r="V493" s="828"/>
      <c r="W493" s="828"/>
    </row>
    <row r="494" spans="21:23" x14ac:dyDescent="0.2">
      <c r="U494" s="828"/>
      <c r="V494" s="828"/>
      <c r="W494" s="828"/>
    </row>
    <row r="495" spans="21:23" x14ac:dyDescent="0.2">
      <c r="U495" s="828"/>
      <c r="V495" s="828"/>
      <c r="W495" s="828"/>
    </row>
    <row r="496" spans="21:23" x14ac:dyDescent="0.2">
      <c r="U496" s="828"/>
      <c r="V496" s="828"/>
      <c r="W496" s="828"/>
    </row>
    <row r="497" spans="21:23" x14ac:dyDescent="0.2">
      <c r="U497" s="828"/>
      <c r="V497" s="828"/>
      <c r="W497" s="828"/>
    </row>
    <row r="498" spans="21:23" x14ac:dyDescent="0.2">
      <c r="U498" s="828"/>
      <c r="V498" s="828"/>
      <c r="W498" s="828"/>
    </row>
    <row r="499" spans="21:23" x14ac:dyDescent="0.2">
      <c r="U499" s="828"/>
      <c r="V499" s="828"/>
      <c r="W499" s="828"/>
    </row>
    <row r="500" spans="21:23" x14ac:dyDescent="0.2">
      <c r="U500" s="828"/>
      <c r="V500" s="828"/>
      <c r="W500" s="828"/>
    </row>
    <row r="501" spans="21:23" x14ac:dyDescent="0.2">
      <c r="U501" s="828"/>
      <c r="V501" s="828"/>
      <c r="W501" s="828"/>
    </row>
    <row r="502" spans="21:23" x14ac:dyDescent="0.2">
      <c r="U502" s="828"/>
      <c r="V502" s="828"/>
      <c r="W502" s="828"/>
    </row>
    <row r="503" spans="21:23" x14ac:dyDescent="0.2">
      <c r="U503" s="828"/>
      <c r="V503" s="828"/>
      <c r="W503" s="828"/>
    </row>
    <row r="504" spans="21:23" x14ac:dyDescent="0.2">
      <c r="U504" s="828"/>
      <c r="V504" s="828"/>
      <c r="W504" s="828"/>
    </row>
    <row r="505" spans="21:23" x14ac:dyDescent="0.2">
      <c r="U505" s="828"/>
      <c r="V505" s="828"/>
      <c r="W505" s="828"/>
    </row>
    <row r="506" spans="21:23" x14ac:dyDescent="0.2">
      <c r="U506" s="828"/>
      <c r="V506" s="828"/>
      <c r="W506" s="828"/>
    </row>
    <row r="507" spans="21:23" x14ac:dyDescent="0.2">
      <c r="U507" s="828"/>
      <c r="V507" s="828"/>
      <c r="W507" s="828"/>
    </row>
    <row r="508" spans="21:23" x14ac:dyDescent="0.2">
      <c r="U508" s="828"/>
      <c r="V508" s="828"/>
      <c r="W508" s="828"/>
    </row>
    <row r="509" spans="21:23" x14ac:dyDescent="0.2">
      <c r="U509" s="828"/>
      <c r="V509" s="828"/>
      <c r="W509" s="828"/>
    </row>
    <row r="510" spans="21:23" x14ac:dyDescent="0.2">
      <c r="U510" s="828"/>
      <c r="V510" s="828"/>
      <c r="W510" s="828"/>
    </row>
    <row r="511" spans="21:23" x14ac:dyDescent="0.2">
      <c r="U511" s="828"/>
      <c r="V511" s="828"/>
      <c r="W511" s="828"/>
    </row>
    <row r="512" spans="21:23" x14ac:dyDescent="0.2">
      <c r="U512" s="828"/>
      <c r="V512" s="828"/>
      <c r="W512" s="828"/>
    </row>
    <row r="513" spans="21:23" x14ac:dyDescent="0.2">
      <c r="U513" s="828"/>
      <c r="V513" s="828"/>
      <c r="W513" s="828"/>
    </row>
    <row r="514" spans="21:23" x14ac:dyDescent="0.2">
      <c r="U514" s="828"/>
      <c r="V514" s="828"/>
      <c r="W514" s="828"/>
    </row>
    <row r="515" spans="21:23" x14ac:dyDescent="0.2">
      <c r="U515" s="828"/>
      <c r="V515" s="828"/>
      <c r="W515" s="828"/>
    </row>
    <row r="516" spans="21:23" x14ac:dyDescent="0.2">
      <c r="U516" s="828"/>
      <c r="V516" s="828"/>
      <c r="W516" s="828"/>
    </row>
    <row r="517" spans="21:23" x14ac:dyDescent="0.2">
      <c r="U517" s="828"/>
      <c r="V517" s="828"/>
      <c r="W517" s="828"/>
    </row>
    <row r="518" spans="21:23" x14ac:dyDescent="0.2">
      <c r="U518" s="828"/>
      <c r="V518" s="828"/>
      <c r="W518" s="828"/>
    </row>
  </sheetData>
  <sheetProtection formatCells="0" formatColumns="0" formatRows="0" insertColumns="0" insertRows="0" insertHyperlinks="0" deleteColumns="0" deleteRows="0" sort="0" autoFilter="0" pivotTables="0"/>
  <autoFilter ref="B6:W329"/>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T57:T148 T153:T190 T233:T292 T194:T228 T13:T55 T304:T329</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T293:T303</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T149:T152 T191:T193 T229:T232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zoomScale="160" zoomScaleNormal="160" workbookViewId="0">
      <selection activeCell="A10" sqref="A10"/>
    </sheetView>
  </sheetViews>
  <sheetFormatPr baseColWidth="10" defaultRowHeight="15" x14ac:dyDescent="0.25"/>
  <cols>
    <col min="1" max="1" width="2.140625" customWidth="1"/>
    <col min="2" max="2" width="26.85546875" customWidth="1"/>
    <col min="3" max="3" width="13.42578125" style="717" bestFit="1" customWidth="1"/>
    <col min="4" max="9" width="11.5703125" bestFit="1" customWidth="1"/>
    <col min="10" max="12" width="15.5703125" bestFit="1" customWidth="1"/>
  </cols>
  <sheetData>
    <row r="4" spans="2:12" x14ac:dyDescent="0.25">
      <c r="B4" s="721"/>
      <c r="C4" s="722">
        <v>2022</v>
      </c>
      <c r="D4" s="723" t="s">
        <v>106192</v>
      </c>
      <c r="E4" s="723" t="s">
        <v>106189</v>
      </c>
      <c r="F4" s="723" t="s">
        <v>106166</v>
      </c>
      <c r="G4" s="723" t="s">
        <v>106192</v>
      </c>
      <c r="H4" s="723" t="s">
        <v>106189</v>
      </c>
      <c r="I4" s="723" t="s">
        <v>106166</v>
      </c>
      <c r="J4" s="791">
        <v>0.16</v>
      </c>
      <c r="K4" s="791">
        <v>0.15</v>
      </c>
      <c r="L4" s="791">
        <v>0.13</v>
      </c>
    </row>
    <row r="5" spans="2:12" x14ac:dyDescent="0.25">
      <c r="B5" s="720" t="s">
        <v>106162</v>
      </c>
      <c r="C5" s="724">
        <v>5900000</v>
      </c>
      <c r="D5" s="718">
        <f>+C5*13%</f>
        <v>767000</v>
      </c>
      <c r="E5" s="718">
        <f t="shared" ref="E5:E14" si="0">+C5*15%</f>
        <v>885000</v>
      </c>
      <c r="F5" s="718">
        <f>+C5*16%</f>
        <v>944000</v>
      </c>
      <c r="G5" s="719">
        <f>+C5+D5</f>
        <v>6667000</v>
      </c>
      <c r="H5" s="789">
        <f t="shared" ref="H5:H14" si="1">+C5+E5</f>
        <v>6785000</v>
      </c>
      <c r="I5" s="725">
        <f>+C5+F5</f>
        <v>6844000</v>
      </c>
      <c r="J5" s="789">
        <f t="shared" ref="J5:J14" si="2">+I5*11</f>
        <v>75284000</v>
      </c>
      <c r="K5" s="717">
        <f t="shared" ref="K5:K14" si="3">+H5*11</f>
        <v>74635000</v>
      </c>
      <c r="L5" s="717">
        <f t="shared" ref="L5:L14" si="4">+G5*11</f>
        <v>73337000</v>
      </c>
    </row>
    <row r="6" spans="2:12" x14ac:dyDescent="0.25">
      <c r="B6" s="720" t="s">
        <v>106163</v>
      </c>
      <c r="C6" s="724">
        <v>4600000</v>
      </c>
      <c r="D6" s="718">
        <f t="shared" ref="D6:D14" si="5">+C6*13%</f>
        <v>598000</v>
      </c>
      <c r="E6" s="718">
        <f t="shared" si="0"/>
        <v>690000</v>
      </c>
      <c r="F6" s="718">
        <f t="shared" ref="F6:F14" si="6">+C6*16%</f>
        <v>736000</v>
      </c>
      <c r="G6" s="719">
        <f t="shared" ref="G6:G14" si="7">+C6+D6</f>
        <v>5198000</v>
      </c>
      <c r="H6" s="789">
        <f t="shared" si="1"/>
        <v>5290000</v>
      </c>
      <c r="I6" s="725">
        <f t="shared" ref="I6:I13" si="8">+C6+F6</f>
        <v>5336000</v>
      </c>
      <c r="J6" s="789">
        <f t="shared" si="2"/>
        <v>58696000</v>
      </c>
      <c r="K6" s="717">
        <f t="shared" si="3"/>
        <v>58190000</v>
      </c>
      <c r="L6" s="717">
        <f t="shared" si="4"/>
        <v>57178000</v>
      </c>
    </row>
    <row r="7" spans="2:12" x14ac:dyDescent="0.25">
      <c r="B7" s="720" t="s">
        <v>106161</v>
      </c>
      <c r="C7" s="724">
        <v>3300000</v>
      </c>
      <c r="D7" s="718">
        <f t="shared" si="5"/>
        <v>429000</v>
      </c>
      <c r="E7" s="718">
        <f t="shared" si="0"/>
        <v>495000</v>
      </c>
      <c r="F7" s="718">
        <f t="shared" si="6"/>
        <v>528000</v>
      </c>
      <c r="G7" s="719">
        <f t="shared" si="7"/>
        <v>3729000</v>
      </c>
      <c r="H7" s="789">
        <f t="shared" si="1"/>
        <v>3795000</v>
      </c>
      <c r="I7" s="725">
        <f t="shared" si="8"/>
        <v>3828000</v>
      </c>
      <c r="J7" s="789">
        <f t="shared" si="2"/>
        <v>42108000</v>
      </c>
      <c r="K7" s="717">
        <f t="shared" si="3"/>
        <v>41745000</v>
      </c>
      <c r="L7" s="717">
        <f t="shared" si="4"/>
        <v>41019000</v>
      </c>
    </row>
    <row r="8" spans="2:12" x14ac:dyDescent="0.25">
      <c r="B8" s="720" t="s">
        <v>106164</v>
      </c>
      <c r="C8" s="724">
        <v>2600000</v>
      </c>
      <c r="D8" s="718">
        <f t="shared" si="5"/>
        <v>338000</v>
      </c>
      <c r="E8" s="718">
        <f t="shared" si="0"/>
        <v>390000</v>
      </c>
      <c r="F8" s="718">
        <f t="shared" si="6"/>
        <v>416000</v>
      </c>
      <c r="G8" s="719">
        <f t="shared" si="7"/>
        <v>2938000</v>
      </c>
      <c r="H8" s="789">
        <f t="shared" si="1"/>
        <v>2990000</v>
      </c>
      <c r="I8" s="725">
        <f t="shared" si="8"/>
        <v>3016000</v>
      </c>
      <c r="J8" s="789">
        <f t="shared" si="2"/>
        <v>33176000</v>
      </c>
      <c r="K8" s="717">
        <f t="shared" si="3"/>
        <v>32890000</v>
      </c>
      <c r="L8" s="717">
        <f t="shared" si="4"/>
        <v>32318000</v>
      </c>
    </row>
    <row r="9" spans="2:12" x14ac:dyDescent="0.25">
      <c r="B9" s="720" t="s">
        <v>106167</v>
      </c>
      <c r="C9" s="724">
        <v>2100000</v>
      </c>
      <c r="D9" s="718">
        <f t="shared" si="5"/>
        <v>273000</v>
      </c>
      <c r="E9" s="718">
        <f t="shared" si="0"/>
        <v>315000</v>
      </c>
      <c r="F9" s="718">
        <f t="shared" si="6"/>
        <v>336000</v>
      </c>
      <c r="G9" s="719">
        <f t="shared" si="7"/>
        <v>2373000</v>
      </c>
      <c r="H9" s="789">
        <f t="shared" si="1"/>
        <v>2415000</v>
      </c>
      <c r="I9" s="725">
        <f t="shared" si="8"/>
        <v>2436000</v>
      </c>
      <c r="J9" s="789">
        <f t="shared" si="2"/>
        <v>26796000</v>
      </c>
      <c r="K9" s="717">
        <f t="shared" si="3"/>
        <v>26565000</v>
      </c>
      <c r="L9" s="717">
        <f t="shared" si="4"/>
        <v>26103000</v>
      </c>
    </row>
    <row r="10" spans="2:12" x14ac:dyDescent="0.25">
      <c r="B10" s="720" t="s">
        <v>106165</v>
      </c>
      <c r="C10" s="724">
        <v>1400000</v>
      </c>
      <c r="D10" s="718">
        <f t="shared" si="5"/>
        <v>182000</v>
      </c>
      <c r="E10" s="718">
        <f t="shared" si="0"/>
        <v>210000</v>
      </c>
      <c r="F10" s="718">
        <f t="shared" si="6"/>
        <v>224000</v>
      </c>
      <c r="G10" s="719">
        <f t="shared" si="7"/>
        <v>1582000</v>
      </c>
      <c r="H10" s="789">
        <f t="shared" si="1"/>
        <v>1610000</v>
      </c>
      <c r="I10" s="725">
        <f t="shared" si="8"/>
        <v>1624000</v>
      </c>
      <c r="J10" s="789">
        <f t="shared" si="2"/>
        <v>17864000</v>
      </c>
      <c r="K10" s="717">
        <f t="shared" si="3"/>
        <v>17710000</v>
      </c>
      <c r="L10" s="717">
        <f t="shared" si="4"/>
        <v>17402000</v>
      </c>
    </row>
    <row r="11" spans="2:12" x14ac:dyDescent="0.25">
      <c r="B11" s="720" t="s">
        <v>106170</v>
      </c>
      <c r="C11" s="728">
        <v>2400000</v>
      </c>
      <c r="D11" s="718">
        <f t="shared" si="5"/>
        <v>312000</v>
      </c>
      <c r="E11" s="718">
        <f t="shared" si="0"/>
        <v>360000</v>
      </c>
      <c r="F11" s="727">
        <f t="shared" si="6"/>
        <v>384000</v>
      </c>
      <c r="G11" s="719">
        <f t="shared" si="7"/>
        <v>2712000</v>
      </c>
      <c r="H11" s="789">
        <f t="shared" si="1"/>
        <v>2760000</v>
      </c>
      <c r="I11" s="725">
        <v>2600000</v>
      </c>
      <c r="J11" s="789">
        <f t="shared" si="2"/>
        <v>28600000</v>
      </c>
      <c r="K11" s="717">
        <f t="shared" si="3"/>
        <v>30360000</v>
      </c>
      <c r="L11" s="717">
        <f t="shared" si="4"/>
        <v>29832000</v>
      </c>
    </row>
    <row r="12" spans="2:12" x14ac:dyDescent="0.25">
      <c r="B12" s="720" t="s">
        <v>106171</v>
      </c>
      <c r="C12" s="728">
        <v>2400000</v>
      </c>
      <c r="D12" s="718">
        <f t="shared" si="5"/>
        <v>312000</v>
      </c>
      <c r="E12" s="718">
        <f t="shared" si="0"/>
        <v>360000</v>
      </c>
      <c r="F12" s="727">
        <f t="shared" si="6"/>
        <v>384000</v>
      </c>
      <c r="G12" s="719">
        <f t="shared" si="7"/>
        <v>2712000</v>
      </c>
      <c r="H12" s="789">
        <f t="shared" si="1"/>
        <v>2760000</v>
      </c>
      <c r="I12" s="725">
        <f t="shared" si="8"/>
        <v>2784000</v>
      </c>
      <c r="J12" s="789">
        <f t="shared" si="2"/>
        <v>30624000</v>
      </c>
      <c r="K12" s="717">
        <f t="shared" si="3"/>
        <v>30360000</v>
      </c>
      <c r="L12" s="717">
        <f t="shared" si="4"/>
        <v>29832000</v>
      </c>
    </row>
    <row r="13" spans="2:12" x14ac:dyDescent="0.25">
      <c r="B13" s="720" t="s">
        <v>106172</v>
      </c>
      <c r="C13" s="728">
        <v>1800000</v>
      </c>
      <c r="D13" s="718">
        <f t="shared" si="5"/>
        <v>234000</v>
      </c>
      <c r="E13" s="718">
        <f t="shared" si="0"/>
        <v>270000</v>
      </c>
      <c r="F13" s="727">
        <f t="shared" si="6"/>
        <v>288000</v>
      </c>
      <c r="G13" s="719">
        <f t="shared" si="7"/>
        <v>2034000</v>
      </c>
      <c r="H13" s="789">
        <f t="shared" si="1"/>
        <v>2070000</v>
      </c>
      <c r="I13" s="725">
        <f t="shared" si="8"/>
        <v>2088000</v>
      </c>
      <c r="J13" s="789">
        <f t="shared" si="2"/>
        <v>22968000</v>
      </c>
      <c r="K13" s="717">
        <f t="shared" si="3"/>
        <v>22770000</v>
      </c>
      <c r="L13" s="717">
        <f t="shared" si="4"/>
        <v>22374000</v>
      </c>
    </row>
    <row r="14" spans="2:12" x14ac:dyDescent="0.25">
      <c r="B14" s="720" t="s">
        <v>106172</v>
      </c>
      <c r="C14" s="728">
        <v>1800000</v>
      </c>
      <c r="D14" s="718">
        <f t="shared" si="5"/>
        <v>234000</v>
      </c>
      <c r="E14" s="718">
        <f t="shared" si="0"/>
        <v>270000</v>
      </c>
      <c r="F14" s="727">
        <f t="shared" si="6"/>
        <v>288000</v>
      </c>
      <c r="G14" s="719">
        <f t="shared" si="7"/>
        <v>2034000</v>
      </c>
      <c r="H14" s="789">
        <f t="shared" si="1"/>
        <v>2070000</v>
      </c>
      <c r="I14" s="725">
        <v>2000000</v>
      </c>
      <c r="J14" s="789">
        <f t="shared" si="2"/>
        <v>22000000</v>
      </c>
      <c r="K14" s="717">
        <f t="shared" si="3"/>
        <v>22770000</v>
      </c>
      <c r="L14" s="717">
        <f t="shared" si="4"/>
        <v>22374000</v>
      </c>
    </row>
    <row r="15" spans="2:12" x14ac:dyDescent="0.25">
      <c r="J15" s="790"/>
      <c r="K15" s="790"/>
      <c r="L15" s="790"/>
    </row>
    <row r="16" spans="2:12" x14ac:dyDescent="0.25">
      <c r="K16" s="792"/>
      <c r="L16" s="79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00"/>
      <c r="C14" s="801"/>
      <c r="D14" s="801"/>
      <c r="E14" s="801"/>
      <c r="F14" s="801"/>
      <c r="G14" s="801"/>
      <c r="H14" s="801"/>
      <c r="I14" s="801"/>
      <c r="J14" s="802"/>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00"/>
      <c r="C18" s="801"/>
      <c r="D18" s="801"/>
      <c r="E18" s="801"/>
      <c r="F18" s="801"/>
      <c r="G18" s="801"/>
      <c r="H18" s="801"/>
      <c r="I18" s="801"/>
      <c r="J18" s="802"/>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03"/>
      <c r="C21" s="804"/>
      <c r="D21" s="804"/>
      <c r="E21" s="804"/>
      <c r="F21" s="804"/>
      <c r="G21" s="804"/>
      <c r="H21" s="804"/>
      <c r="I21" s="804"/>
      <c r="J21" s="805"/>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03"/>
      <c r="C24" s="804"/>
      <c r="D24" s="804"/>
      <c r="E24" s="804"/>
      <c r="F24" s="804"/>
      <c r="G24" s="804"/>
      <c r="H24" s="804"/>
      <c r="I24" s="804"/>
      <c r="J24" s="805"/>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03"/>
      <c r="C30" s="804"/>
      <c r="D30" s="804"/>
      <c r="E30" s="804"/>
      <c r="F30" s="804"/>
      <c r="G30" s="804"/>
      <c r="H30" s="804"/>
      <c r="I30" s="804"/>
      <c r="J30" s="805"/>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00"/>
      <c r="C36" s="801"/>
      <c r="D36" s="801"/>
      <c r="E36" s="801"/>
      <c r="F36" s="801"/>
      <c r="G36" s="801"/>
      <c r="H36" s="801"/>
      <c r="I36" s="801"/>
      <c r="J36" s="801"/>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00"/>
      <c r="C40" s="801"/>
      <c r="D40" s="801"/>
      <c r="E40" s="801"/>
      <c r="F40" s="801"/>
      <c r="G40" s="801"/>
      <c r="H40" s="801"/>
      <c r="I40" s="801"/>
      <c r="J40" s="801"/>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00"/>
      <c r="C42" s="801"/>
      <c r="D42" s="801"/>
      <c r="E42" s="801"/>
      <c r="F42" s="801"/>
      <c r="G42" s="801"/>
      <c r="H42" s="801"/>
      <c r="I42" s="801"/>
      <c r="J42" s="801"/>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00"/>
      <c r="C44" s="801"/>
      <c r="D44" s="801"/>
      <c r="E44" s="801"/>
      <c r="F44" s="801"/>
      <c r="G44" s="801"/>
      <c r="H44" s="801"/>
      <c r="I44" s="801"/>
      <c r="J44" s="801"/>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06"/>
      <c r="C45" s="807"/>
      <c r="D45" s="807"/>
      <c r="E45" s="807"/>
      <c r="F45" s="807"/>
      <c r="G45" s="807"/>
      <c r="H45" s="807"/>
      <c r="I45" s="807"/>
      <c r="J45" s="807"/>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00"/>
      <c r="C48" s="801"/>
      <c r="D48" s="801"/>
      <c r="E48" s="801"/>
      <c r="F48" s="801"/>
      <c r="G48" s="801"/>
      <c r="H48" s="801"/>
      <c r="I48" s="801"/>
      <c r="J48" s="801"/>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00"/>
      <c r="C52" s="801"/>
      <c r="D52" s="801"/>
      <c r="E52" s="801"/>
      <c r="F52" s="801"/>
      <c r="G52" s="801"/>
      <c r="H52" s="801"/>
      <c r="I52" s="801"/>
      <c r="J52" s="801"/>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06"/>
      <c r="C54" s="807"/>
      <c r="D54" s="807"/>
      <c r="E54" s="807"/>
      <c r="F54" s="807"/>
      <c r="G54" s="807"/>
      <c r="H54" s="807"/>
      <c r="I54" s="807"/>
      <c r="J54" s="807"/>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00"/>
      <c r="C57" s="801"/>
      <c r="D57" s="801"/>
      <c r="E57" s="801"/>
      <c r="F57" s="801"/>
      <c r="G57" s="801"/>
      <c r="H57" s="801"/>
      <c r="I57" s="801"/>
      <c r="J57" s="801"/>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00"/>
      <c r="C59" s="801"/>
      <c r="D59" s="801"/>
      <c r="E59" s="801"/>
      <c r="F59" s="801"/>
      <c r="G59" s="801"/>
      <c r="H59" s="801"/>
      <c r="I59" s="801"/>
      <c r="J59" s="801"/>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00"/>
      <c r="C62" s="801"/>
      <c r="D62" s="801"/>
      <c r="E62" s="801"/>
      <c r="F62" s="801"/>
      <c r="G62" s="801"/>
      <c r="H62" s="801"/>
      <c r="I62" s="801"/>
      <c r="J62" s="801"/>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00"/>
      <c r="C65" s="801"/>
      <c r="D65" s="801"/>
      <c r="E65" s="801"/>
      <c r="F65" s="801"/>
      <c r="G65" s="801"/>
      <c r="H65" s="801"/>
      <c r="I65" s="801"/>
      <c r="J65" s="801"/>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00"/>
      <c r="C67" s="801"/>
      <c r="D67" s="801"/>
      <c r="E67" s="801"/>
      <c r="F67" s="801"/>
      <c r="G67" s="801"/>
      <c r="H67" s="801"/>
      <c r="I67" s="801"/>
      <c r="J67" s="801"/>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00"/>
      <c r="C70" s="801"/>
      <c r="D70" s="801"/>
      <c r="E70" s="801"/>
      <c r="F70" s="801"/>
      <c r="G70" s="801"/>
      <c r="H70" s="801"/>
      <c r="I70" s="801"/>
      <c r="J70" s="801"/>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00"/>
      <c r="C72" s="801"/>
      <c r="D72" s="801"/>
      <c r="E72" s="801"/>
      <c r="F72" s="801"/>
      <c r="G72" s="801"/>
      <c r="H72" s="801"/>
      <c r="I72" s="801"/>
      <c r="J72" s="801"/>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00"/>
      <c r="C82" s="801"/>
      <c r="D82" s="801"/>
      <c r="E82" s="801"/>
      <c r="F82" s="801"/>
      <c r="G82" s="801"/>
      <c r="H82" s="801"/>
      <c r="I82" s="801"/>
      <c r="J82" s="801"/>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00"/>
      <c r="C85" s="801"/>
      <c r="D85" s="801"/>
      <c r="E85" s="801"/>
      <c r="F85" s="801"/>
      <c r="G85" s="801"/>
      <c r="H85" s="801"/>
      <c r="I85" s="801"/>
      <c r="J85" s="801"/>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00"/>
      <c r="C88" s="801"/>
      <c r="D88" s="801"/>
      <c r="E88" s="801"/>
      <c r="F88" s="801"/>
      <c r="G88" s="801"/>
      <c r="H88" s="801"/>
      <c r="I88" s="801"/>
      <c r="J88" s="801"/>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00"/>
      <c r="C91" s="801"/>
      <c r="D91" s="801"/>
      <c r="E91" s="801"/>
      <c r="F91" s="801"/>
      <c r="G91" s="801"/>
      <c r="H91" s="801"/>
      <c r="I91" s="801"/>
      <c r="J91" s="801"/>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06"/>
      <c r="C92" s="807"/>
      <c r="D92" s="807"/>
      <c r="E92" s="807"/>
      <c r="F92" s="807"/>
      <c r="G92" s="807"/>
      <c r="H92" s="807"/>
      <c r="I92" s="807"/>
      <c r="J92" s="807"/>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06"/>
      <c r="C93" s="807"/>
      <c r="D93" s="807"/>
      <c r="E93" s="807"/>
      <c r="F93" s="807"/>
      <c r="G93" s="807"/>
      <c r="H93" s="807"/>
      <c r="I93" s="807"/>
      <c r="J93" s="807"/>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06"/>
      <c r="C94" s="807"/>
      <c r="D94" s="807"/>
      <c r="E94" s="807"/>
      <c r="F94" s="807"/>
      <c r="G94" s="807"/>
      <c r="H94" s="807"/>
      <c r="I94" s="807"/>
      <c r="J94" s="807"/>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06"/>
      <c r="C95" s="807"/>
      <c r="D95" s="807"/>
      <c r="E95" s="807"/>
      <c r="F95" s="807"/>
      <c r="G95" s="807"/>
      <c r="H95" s="807"/>
      <c r="I95" s="807"/>
      <c r="J95" s="807"/>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00"/>
      <c r="C98" s="801"/>
      <c r="D98" s="801"/>
      <c r="E98" s="801"/>
      <c r="F98" s="801"/>
      <c r="G98" s="801"/>
      <c r="H98" s="801"/>
      <c r="I98" s="801"/>
      <c r="J98" s="801"/>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00"/>
      <c r="C104" s="801"/>
      <c r="D104" s="801"/>
      <c r="E104" s="801"/>
      <c r="F104" s="801"/>
      <c r="G104" s="801"/>
      <c r="H104" s="801"/>
      <c r="I104" s="801"/>
      <c r="J104" s="801"/>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06"/>
      <c r="C105" s="807"/>
      <c r="D105" s="807"/>
      <c r="E105" s="807"/>
      <c r="F105" s="807"/>
      <c r="G105" s="807"/>
      <c r="H105" s="807"/>
      <c r="I105" s="807"/>
      <c r="J105" s="807"/>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06"/>
      <c r="C106" s="807"/>
      <c r="D106" s="807"/>
      <c r="E106" s="807"/>
      <c r="F106" s="807"/>
      <c r="G106" s="807"/>
      <c r="H106" s="807"/>
      <c r="I106" s="807"/>
      <c r="J106" s="807"/>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00"/>
      <c r="C108" s="801"/>
      <c r="D108" s="801"/>
      <c r="E108" s="801"/>
      <c r="F108" s="801"/>
      <c r="G108" s="801"/>
      <c r="H108" s="801"/>
      <c r="I108" s="801"/>
      <c r="J108" s="801"/>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06"/>
      <c r="C109" s="807"/>
      <c r="D109" s="807"/>
      <c r="E109" s="807"/>
      <c r="F109" s="807"/>
      <c r="G109" s="807"/>
      <c r="H109" s="807"/>
      <c r="I109" s="807"/>
      <c r="J109" s="807"/>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00"/>
      <c r="C112" s="801"/>
      <c r="D112" s="801"/>
      <c r="E112" s="801"/>
      <c r="F112" s="801"/>
      <c r="G112" s="801"/>
      <c r="H112" s="801"/>
      <c r="I112" s="801"/>
      <c r="J112" s="801"/>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06"/>
      <c r="C113" s="807"/>
      <c r="D113" s="807"/>
      <c r="E113" s="807"/>
      <c r="F113" s="807"/>
      <c r="G113" s="807"/>
      <c r="H113" s="807"/>
      <c r="I113" s="807"/>
      <c r="J113" s="807"/>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00"/>
      <c r="C119" s="801"/>
      <c r="D119" s="801"/>
      <c r="E119" s="801"/>
      <c r="F119" s="801"/>
      <c r="G119" s="801"/>
      <c r="H119" s="801"/>
      <c r="I119" s="801"/>
      <c r="J119" s="801"/>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00"/>
      <c r="C121" s="801"/>
      <c r="D121" s="801"/>
      <c r="E121" s="801"/>
      <c r="F121" s="801"/>
      <c r="G121" s="801"/>
      <c r="H121" s="801"/>
      <c r="I121" s="801"/>
      <c r="J121" s="801"/>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00"/>
      <c r="C125" s="801"/>
      <c r="D125" s="801"/>
      <c r="E125" s="801"/>
      <c r="F125" s="801"/>
      <c r="G125" s="801"/>
      <c r="H125" s="801"/>
      <c r="I125" s="801"/>
      <c r="J125" s="802"/>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00"/>
      <c r="C132" s="801"/>
      <c r="D132" s="801"/>
      <c r="E132" s="801"/>
      <c r="F132" s="801"/>
      <c r="G132" s="801"/>
      <c r="H132" s="801"/>
      <c r="I132" s="801"/>
      <c r="J132" s="801"/>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06"/>
      <c r="C133" s="807"/>
      <c r="D133" s="807"/>
      <c r="E133" s="807"/>
      <c r="F133" s="807"/>
      <c r="G133" s="807"/>
      <c r="H133" s="807"/>
      <c r="I133" s="807"/>
      <c r="J133" s="807"/>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00"/>
      <c r="C139" s="801"/>
      <c r="D139" s="801"/>
      <c r="E139" s="801"/>
      <c r="F139" s="801"/>
      <c r="G139" s="801"/>
      <c r="H139" s="801"/>
      <c r="I139" s="801"/>
      <c r="J139" s="801"/>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06"/>
      <c r="C141" s="807"/>
      <c r="D141" s="807"/>
      <c r="E141" s="807"/>
      <c r="F141" s="807"/>
      <c r="G141" s="807"/>
      <c r="H141" s="807"/>
      <c r="I141" s="807"/>
      <c r="J141" s="807"/>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06"/>
      <c r="C142" s="807"/>
      <c r="D142" s="807"/>
      <c r="E142" s="807"/>
      <c r="F142" s="807"/>
      <c r="G142" s="807"/>
      <c r="H142" s="807"/>
      <c r="I142" s="807"/>
      <c r="J142" s="807"/>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06"/>
      <c r="C143" s="807"/>
      <c r="D143" s="807"/>
      <c r="E143" s="807"/>
      <c r="F143" s="807"/>
      <c r="G143" s="807"/>
      <c r="H143" s="807"/>
      <c r="I143" s="807"/>
      <c r="J143" s="807"/>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06"/>
      <c r="C144" s="807"/>
      <c r="D144" s="807"/>
      <c r="E144" s="807"/>
      <c r="F144" s="807"/>
      <c r="G144" s="807"/>
      <c r="H144" s="807"/>
      <c r="I144" s="807"/>
      <c r="J144" s="807"/>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06"/>
      <c r="C145" s="807"/>
      <c r="D145" s="807"/>
      <c r="E145" s="807"/>
      <c r="F145" s="807"/>
      <c r="G145" s="807"/>
      <c r="H145" s="807"/>
      <c r="I145" s="807"/>
      <c r="J145" s="807"/>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06"/>
      <c r="C146" s="807"/>
      <c r="D146" s="807"/>
      <c r="E146" s="807"/>
      <c r="F146" s="807"/>
      <c r="G146" s="807"/>
      <c r="H146" s="807"/>
      <c r="I146" s="807"/>
      <c r="J146" s="807"/>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06"/>
      <c r="C147" s="807"/>
      <c r="D147" s="807"/>
      <c r="E147" s="807"/>
      <c r="F147" s="807"/>
      <c r="G147" s="807"/>
      <c r="H147" s="807"/>
      <c r="I147" s="807"/>
      <c r="J147" s="807"/>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06"/>
      <c r="C148" s="807"/>
      <c r="D148" s="807"/>
      <c r="E148" s="807"/>
      <c r="F148" s="807"/>
      <c r="G148" s="807"/>
      <c r="H148" s="807"/>
      <c r="I148" s="807"/>
      <c r="J148" s="807"/>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00"/>
      <c r="C150" s="801"/>
      <c r="D150" s="801"/>
      <c r="E150" s="801"/>
      <c r="F150" s="801"/>
      <c r="G150" s="801"/>
      <c r="H150" s="801"/>
      <c r="I150" s="801"/>
      <c r="J150" s="801"/>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00"/>
      <c r="C153" s="801"/>
      <c r="D153" s="801"/>
      <c r="E153" s="801"/>
      <c r="F153" s="801"/>
      <c r="G153" s="801"/>
      <c r="H153" s="801"/>
      <c r="I153" s="801"/>
      <c r="J153" s="801"/>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06"/>
      <c r="C154" s="807"/>
      <c r="D154" s="807"/>
      <c r="E154" s="807"/>
      <c r="F154" s="807"/>
      <c r="G154" s="807"/>
      <c r="H154" s="807"/>
      <c r="I154" s="807"/>
      <c r="J154" s="807"/>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06"/>
      <c r="C155" s="807"/>
      <c r="D155" s="807"/>
      <c r="E155" s="807"/>
      <c r="F155" s="807"/>
      <c r="G155" s="807"/>
      <c r="H155" s="807"/>
      <c r="I155" s="807"/>
      <c r="J155" s="807"/>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00"/>
      <c r="C157" s="801"/>
      <c r="D157" s="801"/>
      <c r="E157" s="801"/>
      <c r="F157" s="801"/>
      <c r="G157" s="801"/>
      <c r="H157" s="801"/>
      <c r="I157" s="801"/>
      <c r="J157" s="801"/>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06"/>
      <c r="C158" s="807"/>
      <c r="D158" s="807"/>
      <c r="E158" s="807"/>
      <c r="F158" s="807"/>
      <c r="G158" s="807"/>
      <c r="H158" s="807"/>
      <c r="I158" s="807"/>
      <c r="J158" s="807"/>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00"/>
      <c r="C162" s="801"/>
      <c r="D162" s="801"/>
      <c r="E162" s="801"/>
      <c r="F162" s="801"/>
      <c r="G162" s="801"/>
      <c r="H162" s="801"/>
      <c r="I162" s="801"/>
      <c r="J162" s="801"/>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00"/>
      <c r="C164" s="801"/>
      <c r="D164" s="801"/>
      <c r="E164" s="801"/>
      <c r="F164" s="801"/>
      <c r="G164" s="801"/>
      <c r="H164" s="801"/>
      <c r="I164" s="801"/>
      <c r="J164" s="801"/>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06"/>
      <c r="C165" s="807"/>
      <c r="D165" s="807"/>
      <c r="E165" s="807"/>
      <c r="F165" s="807"/>
      <c r="G165" s="807"/>
      <c r="H165" s="807"/>
      <c r="I165" s="807"/>
      <c r="J165" s="807"/>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06"/>
      <c r="C166" s="807"/>
      <c r="D166" s="807"/>
      <c r="E166" s="807"/>
      <c r="F166" s="807"/>
      <c r="G166" s="807"/>
      <c r="H166" s="807"/>
      <c r="I166" s="807"/>
      <c r="J166" s="807"/>
      <c r="K166" s="353"/>
      <c r="L166" s="4" t="s">
        <v>377</v>
      </c>
      <c r="M166" s="2"/>
      <c r="N166" s="2"/>
      <c r="O166" s="3"/>
      <c r="P166" s="3"/>
      <c r="Q166" s="399"/>
      <c r="R166" s="256">
        <v>660000</v>
      </c>
      <c r="S166" s="439">
        <v>600000</v>
      </c>
      <c r="T166" s="439">
        <v>660000</v>
      </c>
      <c r="U166" s="440"/>
      <c r="V166" s="441"/>
      <c r="W166" s="442" t="s">
        <v>166</v>
      </c>
    </row>
    <row r="167" spans="2:23" ht="285" x14ac:dyDescent="0.2">
      <c r="B167" s="806"/>
      <c r="C167" s="807"/>
      <c r="D167" s="807"/>
      <c r="E167" s="807"/>
      <c r="F167" s="807"/>
      <c r="G167" s="807"/>
      <c r="H167" s="807"/>
      <c r="I167" s="807"/>
      <c r="J167" s="807"/>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00"/>
      <c r="C169" s="801"/>
      <c r="D169" s="801"/>
      <c r="E169" s="801"/>
      <c r="F169" s="801"/>
      <c r="G169" s="801"/>
      <c r="H169" s="801"/>
      <c r="I169" s="801"/>
      <c r="J169" s="801"/>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06"/>
      <c r="C174" s="807"/>
      <c r="D174" s="807"/>
      <c r="E174" s="807"/>
      <c r="F174" s="807"/>
      <c r="G174" s="807"/>
      <c r="H174" s="807"/>
      <c r="I174" s="807"/>
      <c r="J174" s="807"/>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00"/>
      <c r="C178" s="801"/>
      <c r="D178" s="801"/>
      <c r="E178" s="801"/>
      <c r="F178" s="801"/>
      <c r="G178" s="801"/>
      <c r="H178" s="801"/>
      <c r="I178" s="801"/>
      <c r="J178" s="801"/>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06"/>
      <c r="C179" s="807"/>
      <c r="D179" s="807"/>
      <c r="E179" s="807"/>
      <c r="F179" s="807"/>
      <c r="G179" s="807"/>
      <c r="H179" s="807"/>
      <c r="I179" s="807"/>
      <c r="J179" s="807"/>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00"/>
      <c r="C182" s="801"/>
      <c r="D182" s="801"/>
      <c r="E182" s="801"/>
      <c r="F182" s="801"/>
      <c r="G182" s="801"/>
      <c r="H182" s="801"/>
      <c r="I182" s="801"/>
      <c r="J182" s="802"/>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00"/>
      <c r="C185" s="801"/>
      <c r="D185" s="801"/>
      <c r="E185" s="801"/>
      <c r="F185" s="801"/>
      <c r="G185" s="801"/>
      <c r="H185" s="801"/>
      <c r="I185" s="801"/>
      <c r="J185" s="801"/>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00"/>
      <c r="C190" s="801"/>
      <c r="D190" s="801"/>
      <c r="E190" s="801"/>
      <c r="F190" s="801"/>
      <c r="G190" s="801"/>
      <c r="H190" s="801"/>
      <c r="I190" s="801"/>
      <c r="J190" s="801"/>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03"/>
      <c r="C192" s="804"/>
      <c r="D192" s="804"/>
      <c r="E192" s="804"/>
      <c r="F192" s="804"/>
      <c r="G192" s="804"/>
      <c r="H192" s="804"/>
      <c r="I192" s="804"/>
      <c r="J192" s="804"/>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00"/>
      <c r="C199" s="801"/>
      <c r="D199" s="801"/>
      <c r="E199" s="801"/>
      <c r="F199" s="801"/>
      <c r="G199" s="801"/>
      <c r="H199" s="801"/>
      <c r="I199" s="801"/>
      <c r="J199" s="801"/>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03"/>
      <c r="C203" s="804"/>
      <c r="D203" s="804"/>
      <c r="E203" s="804"/>
      <c r="F203" s="804"/>
      <c r="G203" s="804"/>
      <c r="H203" s="804"/>
      <c r="I203" s="804"/>
      <c r="J203" s="805"/>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03"/>
      <c r="C206" s="804"/>
      <c r="D206" s="804"/>
      <c r="E206" s="804"/>
      <c r="F206" s="804"/>
      <c r="G206" s="804"/>
      <c r="H206" s="804"/>
      <c r="I206" s="804"/>
      <c r="J206" s="805"/>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03"/>
      <c r="C213" s="804"/>
      <c r="D213" s="804"/>
      <c r="E213" s="804"/>
      <c r="F213" s="804"/>
      <c r="G213" s="804"/>
      <c r="H213" s="804"/>
      <c r="I213" s="804"/>
      <c r="J213" s="805"/>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00"/>
      <c r="C218" s="801"/>
      <c r="D218" s="801"/>
      <c r="E218" s="801"/>
      <c r="F218" s="801"/>
      <c r="G218" s="801"/>
      <c r="H218" s="801"/>
      <c r="I218" s="801"/>
      <c r="J218" s="801"/>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06"/>
      <c r="C219" s="807"/>
      <c r="D219" s="807"/>
      <c r="E219" s="807"/>
      <c r="F219" s="807"/>
      <c r="G219" s="807"/>
      <c r="H219" s="807"/>
      <c r="I219" s="807"/>
      <c r="J219" s="807"/>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06"/>
      <c r="C220" s="807"/>
      <c r="D220" s="807"/>
      <c r="E220" s="807"/>
      <c r="F220" s="807"/>
      <c r="G220" s="807"/>
      <c r="H220" s="807"/>
      <c r="I220" s="807"/>
      <c r="J220" s="807"/>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06"/>
      <c r="C221" s="807"/>
      <c r="D221" s="807"/>
      <c r="E221" s="807"/>
      <c r="F221" s="807"/>
      <c r="G221" s="807"/>
      <c r="H221" s="807"/>
      <c r="I221" s="807"/>
      <c r="J221" s="807"/>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06"/>
      <c r="C222" s="807"/>
      <c r="D222" s="807"/>
      <c r="E222" s="807"/>
      <c r="F222" s="807"/>
      <c r="G222" s="807"/>
      <c r="H222" s="807"/>
      <c r="I222" s="807"/>
      <c r="J222" s="807"/>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06"/>
      <c r="C223" s="807"/>
      <c r="D223" s="807"/>
      <c r="E223" s="807"/>
      <c r="F223" s="807"/>
      <c r="G223" s="807"/>
      <c r="H223" s="807"/>
      <c r="I223" s="807"/>
      <c r="J223" s="807"/>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06"/>
      <c r="C224" s="807"/>
      <c r="D224" s="807"/>
      <c r="E224" s="807"/>
      <c r="F224" s="807"/>
      <c r="G224" s="807"/>
      <c r="H224" s="807"/>
      <c r="I224" s="807"/>
      <c r="J224" s="807"/>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06"/>
      <c r="C225" s="807"/>
      <c r="D225" s="807"/>
      <c r="E225" s="807"/>
      <c r="F225" s="807"/>
      <c r="G225" s="807"/>
      <c r="H225" s="807"/>
      <c r="I225" s="807"/>
      <c r="J225" s="807"/>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06"/>
      <c r="C226" s="807"/>
      <c r="D226" s="807"/>
      <c r="E226" s="807"/>
      <c r="F226" s="807"/>
      <c r="G226" s="807"/>
      <c r="H226" s="807"/>
      <c r="I226" s="807"/>
      <c r="J226" s="807"/>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06"/>
      <c r="C227" s="807"/>
      <c r="D227" s="807"/>
      <c r="E227" s="807"/>
      <c r="F227" s="807"/>
      <c r="G227" s="807"/>
      <c r="H227" s="807"/>
      <c r="I227" s="807"/>
      <c r="J227" s="807"/>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06"/>
      <c r="C228" s="807"/>
      <c r="D228" s="807"/>
      <c r="E228" s="807"/>
      <c r="F228" s="807"/>
      <c r="G228" s="807"/>
      <c r="H228" s="807"/>
      <c r="I228" s="807"/>
      <c r="J228" s="807"/>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06"/>
      <c r="C229" s="807"/>
      <c r="D229" s="807"/>
      <c r="E229" s="807"/>
      <c r="F229" s="807"/>
      <c r="G229" s="807"/>
      <c r="H229" s="807"/>
      <c r="I229" s="807"/>
      <c r="J229" s="807"/>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06"/>
      <c r="C231" s="807"/>
      <c r="D231" s="807"/>
      <c r="E231" s="807"/>
      <c r="F231" s="807"/>
      <c r="G231" s="807"/>
      <c r="H231" s="807"/>
      <c r="I231" s="807"/>
      <c r="J231" s="807"/>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06"/>
      <c r="C232" s="807"/>
      <c r="D232" s="807"/>
      <c r="E232" s="807"/>
      <c r="F232" s="807"/>
      <c r="G232" s="807"/>
      <c r="H232" s="807"/>
      <c r="I232" s="807"/>
      <c r="J232" s="807"/>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00"/>
      <c r="C234" s="801"/>
      <c r="D234" s="801"/>
      <c r="E234" s="801"/>
      <c r="F234" s="801"/>
      <c r="G234" s="801"/>
      <c r="H234" s="801"/>
      <c r="I234" s="801"/>
      <c r="J234" s="801"/>
      <c r="K234" s="1"/>
      <c r="L234" s="4" t="s">
        <v>297</v>
      </c>
      <c r="M234" s="2"/>
      <c r="N234" s="2"/>
      <c r="O234" s="3"/>
      <c r="P234" s="3"/>
      <c r="Q234" s="399"/>
      <c r="R234" s="256">
        <v>346060000</v>
      </c>
      <c r="S234" s="439">
        <v>314600000</v>
      </c>
      <c r="T234" s="439">
        <v>346060000</v>
      </c>
      <c r="U234" s="440"/>
      <c r="V234" s="441"/>
      <c r="W234" s="442" t="s">
        <v>166</v>
      </c>
    </row>
    <row r="235" spans="2:23" ht="30" x14ac:dyDescent="0.2">
      <c r="B235" s="806"/>
      <c r="C235" s="807"/>
      <c r="D235" s="807"/>
      <c r="E235" s="807"/>
      <c r="F235" s="807"/>
      <c r="G235" s="807"/>
      <c r="H235" s="807"/>
      <c r="I235" s="807"/>
      <c r="J235" s="807"/>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06"/>
      <c r="C236" s="807"/>
      <c r="D236" s="807"/>
      <c r="E236" s="807"/>
      <c r="F236" s="807"/>
      <c r="G236" s="807"/>
      <c r="H236" s="807"/>
      <c r="I236" s="807"/>
      <c r="J236" s="807"/>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00"/>
      <c r="C255" s="801"/>
      <c r="D255" s="801"/>
      <c r="E255" s="801"/>
      <c r="F255" s="801"/>
      <c r="G255" s="801"/>
      <c r="H255" s="801"/>
      <c r="I255" s="801"/>
      <c r="J255" s="801"/>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00"/>
      <c r="C258" s="801"/>
      <c r="D258" s="801"/>
      <c r="E258" s="801"/>
      <c r="F258" s="801"/>
      <c r="G258" s="801"/>
      <c r="H258" s="801"/>
      <c r="I258" s="801"/>
      <c r="J258" s="801"/>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06"/>
      <c r="C265" s="807"/>
      <c r="D265" s="807"/>
      <c r="E265" s="807"/>
      <c r="F265" s="807"/>
      <c r="G265" s="807"/>
      <c r="H265" s="807"/>
      <c r="I265" s="807"/>
      <c r="J265" s="807"/>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12"/>
      <c r="C269" s="813"/>
      <c r="D269" s="813"/>
      <c r="E269" s="813"/>
      <c r="F269" s="813"/>
      <c r="G269" s="813"/>
      <c r="H269" s="813"/>
      <c r="I269" s="813"/>
      <c r="J269" s="813"/>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12"/>
      <c r="C271" s="813"/>
      <c r="D271" s="813"/>
      <c r="E271" s="813"/>
      <c r="F271" s="813"/>
      <c r="G271" s="813"/>
      <c r="H271" s="813"/>
      <c r="I271" s="813"/>
      <c r="J271" s="813"/>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00"/>
      <c r="C276" s="801"/>
      <c r="D276" s="801"/>
      <c r="E276" s="801"/>
      <c r="F276" s="801"/>
      <c r="G276" s="801"/>
      <c r="H276" s="801"/>
      <c r="I276" s="801"/>
      <c r="J276" s="801"/>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00"/>
      <c r="C278" s="801"/>
      <c r="D278" s="801"/>
      <c r="E278" s="801"/>
      <c r="F278" s="801"/>
      <c r="G278" s="801"/>
      <c r="H278" s="801"/>
      <c r="I278" s="801"/>
      <c r="J278" s="801"/>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00"/>
      <c r="C280" s="801"/>
      <c r="D280" s="801"/>
      <c r="E280" s="801"/>
      <c r="F280" s="801"/>
      <c r="G280" s="801"/>
      <c r="H280" s="801"/>
      <c r="I280" s="801"/>
      <c r="J280" s="801"/>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06"/>
      <c r="C291" s="807"/>
      <c r="D291" s="807"/>
      <c r="E291" s="807"/>
      <c r="F291" s="807"/>
      <c r="G291" s="807"/>
      <c r="H291" s="807"/>
      <c r="I291" s="807"/>
      <c r="J291" s="807"/>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06"/>
      <c r="C292" s="807"/>
      <c r="D292" s="807"/>
      <c r="E292" s="807"/>
      <c r="F292" s="807"/>
      <c r="G292" s="807"/>
      <c r="H292" s="807"/>
      <c r="I292" s="807"/>
      <c r="J292" s="807"/>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06"/>
      <c r="C293" s="807"/>
      <c r="D293" s="807"/>
      <c r="E293" s="807"/>
      <c r="F293" s="807"/>
      <c r="G293" s="807"/>
      <c r="H293" s="807"/>
      <c r="I293" s="807"/>
      <c r="J293" s="807"/>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06"/>
      <c r="C294" s="807"/>
      <c r="D294" s="807"/>
      <c r="E294" s="807"/>
      <c r="F294" s="807"/>
      <c r="G294" s="807"/>
      <c r="H294" s="807"/>
      <c r="I294" s="807"/>
      <c r="J294" s="807"/>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06"/>
      <c r="C295" s="807"/>
      <c r="D295" s="807"/>
      <c r="E295" s="807"/>
      <c r="F295" s="807"/>
      <c r="G295" s="807"/>
      <c r="H295" s="807"/>
      <c r="I295" s="807"/>
      <c r="J295" s="807"/>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06"/>
      <c r="C296" s="807"/>
      <c r="D296" s="807"/>
      <c r="E296" s="807"/>
      <c r="F296" s="807"/>
      <c r="G296" s="807"/>
      <c r="H296" s="807"/>
      <c r="I296" s="807"/>
      <c r="J296" s="807"/>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00"/>
      <c r="C299" s="801"/>
      <c r="D299" s="801"/>
      <c r="E299" s="801"/>
      <c r="F299" s="801"/>
      <c r="G299" s="801"/>
      <c r="H299" s="801"/>
      <c r="I299" s="801"/>
      <c r="J299" s="801"/>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06"/>
      <c r="C300" s="807"/>
      <c r="D300" s="807"/>
      <c r="E300" s="807"/>
      <c r="F300" s="807"/>
      <c r="G300" s="807"/>
      <c r="H300" s="807"/>
      <c r="I300" s="807"/>
      <c r="J300" s="807"/>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06"/>
      <c r="C301" s="807"/>
      <c r="D301" s="807"/>
      <c r="E301" s="807"/>
      <c r="F301" s="807"/>
      <c r="G301" s="807"/>
      <c r="H301" s="807"/>
      <c r="I301" s="807"/>
      <c r="J301" s="807"/>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06"/>
      <c r="C302" s="807"/>
      <c r="D302" s="807"/>
      <c r="E302" s="807"/>
      <c r="F302" s="807"/>
      <c r="G302" s="807"/>
      <c r="H302" s="807"/>
      <c r="I302" s="807"/>
      <c r="J302" s="807"/>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06"/>
      <c r="C303" s="807"/>
      <c r="D303" s="807"/>
      <c r="E303" s="807"/>
      <c r="F303" s="807"/>
      <c r="G303" s="807"/>
      <c r="H303" s="807"/>
      <c r="I303" s="807"/>
      <c r="J303" s="807"/>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06"/>
      <c r="C304" s="807"/>
      <c r="D304" s="807"/>
      <c r="E304" s="807"/>
      <c r="F304" s="807"/>
      <c r="G304" s="807"/>
      <c r="H304" s="807"/>
      <c r="I304" s="807"/>
      <c r="J304" s="807"/>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06"/>
      <c r="C305" s="807"/>
      <c r="D305" s="807"/>
      <c r="E305" s="807"/>
      <c r="F305" s="807"/>
      <c r="G305" s="807"/>
      <c r="H305" s="807"/>
      <c r="I305" s="807"/>
      <c r="J305" s="807"/>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06"/>
      <c r="C306" s="807"/>
      <c r="D306" s="807"/>
      <c r="E306" s="807"/>
      <c r="F306" s="807"/>
      <c r="G306" s="807"/>
      <c r="H306" s="807"/>
      <c r="I306" s="807"/>
      <c r="J306" s="807"/>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06"/>
      <c r="C307" s="807"/>
      <c r="D307" s="807"/>
      <c r="E307" s="807"/>
      <c r="F307" s="807"/>
      <c r="G307" s="807"/>
      <c r="H307" s="807"/>
      <c r="I307" s="807"/>
      <c r="J307" s="807"/>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06"/>
      <c r="C308" s="807"/>
      <c r="D308" s="807"/>
      <c r="E308" s="807"/>
      <c r="F308" s="807"/>
      <c r="G308" s="807"/>
      <c r="H308" s="807"/>
      <c r="I308" s="807"/>
      <c r="J308" s="807"/>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06"/>
      <c r="C309" s="807"/>
      <c r="D309" s="807"/>
      <c r="E309" s="807"/>
      <c r="F309" s="807"/>
      <c r="G309" s="807"/>
      <c r="H309" s="807"/>
      <c r="I309" s="807"/>
      <c r="J309" s="807"/>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06"/>
      <c r="C310" s="807"/>
      <c r="D310" s="807"/>
      <c r="E310" s="807"/>
      <c r="F310" s="807"/>
      <c r="G310" s="807"/>
      <c r="H310" s="807"/>
      <c r="I310" s="807"/>
      <c r="J310" s="807"/>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08"/>
      <c r="C311" s="809"/>
      <c r="D311" s="809"/>
      <c r="E311" s="809"/>
      <c r="F311" s="809"/>
      <c r="G311" s="809"/>
      <c r="H311" s="809"/>
      <c r="I311" s="809"/>
      <c r="J311" s="809"/>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10" t="s">
        <v>106089</v>
      </c>
      <c r="C314" s="811"/>
      <c r="D314" s="811"/>
      <c r="E314" s="811"/>
      <c r="F314" s="811"/>
      <c r="G314" s="811"/>
      <c r="H314" s="811"/>
      <c r="I314" s="811"/>
      <c r="J314" s="811"/>
      <c r="K314" s="811"/>
      <c r="L314" s="811"/>
      <c r="M314" s="811"/>
      <c r="N314" s="811"/>
      <c r="O314" s="811"/>
      <c r="P314" s="811"/>
      <c r="Q314" s="811"/>
      <c r="R314" s="811"/>
      <c r="S314" s="811"/>
      <c r="T314" s="811"/>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18"/>
      <c r="C13" s="814"/>
      <c r="D13" s="814"/>
      <c r="E13" s="814"/>
      <c r="F13" s="814"/>
      <c r="G13" s="814"/>
      <c r="H13" s="814"/>
      <c r="I13" s="814"/>
      <c r="J13" s="815"/>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18"/>
      <c r="C19" s="814"/>
      <c r="D19" s="814"/>
      <c r="E19" s="814"/>
      <c r="F19" s="814"/>
      <c r="G19" s="814"/>
      <c r="H19" s="814"/>
      <c r="I19" s="814"/>
      <c r="J19" s="815"/>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18"/>
      <c r="C28" s="814"/>
      <c r="D28" s="814"/>
      <c r="E28" s="814"/>
      <c r="F28" s="814"/>
      <c r="G28" s="814"/>
      <c r="H28" s="814"/>
      <c r="I28" s="814"/>
      <c r="J28" s="815"/>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18" t="s">
        <v>106173</v>
      </c>
      <c r="C34" s="814"/>
      <c r="D34" s="814"/>
      <c r="E34" s="814"/>
      <c r="F34" s="814"/>
      <c r="G34" s="814"/>
      <c r="H34" s="814"/>
      <c r="I34" s="814"/>
      <c r="J34" s="814"/>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18"/>
      <c r="C38" s="814"/>
      <c r="D38" s="814"/>
      <c r="E38" s="814"/>
      <c r="F38" s="814"/>
      <c r="G38" s="814"/>
      <c r="H38" s="814"/>
      <c r="I38" s="814"/>
      <c r="J38" s="814"/>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18"/>
      <c r="C40" s="814"/>
      <c r="D40" s="814"/>
      <c r="E40" s="814"/>
      <c r="F40" s="814"/>
      <c r="G40" s="814"/>
      <c r="H40" s="814"/>
      <c r="I40" s="814"/>
      <c r="J40" s="814"/>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18"/>
      <c r="C42" s="814"/>
      <c r="D42" s="814"/>
      <c r="E42" s="814"/>
      <c r="F42" s="814"/>
      <c r="G42" s="814"/>
      <c r="H42" s="814"/>
      <c r="I42" s="814"/>
      <c r="J42" s="814"/>
      <c r="K42" s="67">
        <v>14121500</v>
      </c>
      <c r="L42" s="58" t="s">
        <v>308</v>
      </c>
      <c r="M42" s="59">
        <v>44607</v>
      </c>
      <c r="N42" s="59" t="s">
        <v>256</v>
      </c>
      <c r="O42" s="60" t="s">
        <v>305</v>
      </c>
      <c r="P42" s="60" t="s">
        <v>219</v>
      </c>
      <c r="Q42" s="61">
        <v>385000</v>
      </c>
      <c r="R42" s="62"/>
      <c r="S42" s="63"/>
      <c r="T42" s="64" t="s">
        <v>303</v>
      </c>
    </row>
    <row r="43" spans="2:20" ht="120" outlineLevel="1" x14ac:dyDescent="0.2">
      <c r="B43" s="821"/>
      <c r="C43" s="816"/>
      <c r="D43" s="816"/>
      <c r="E43" s="816"/>
      <c r="F43" s="816"/>
      <c r="G43" s="816"/>
      <c r="H43" s="816"/>
      <c r="I43" s="816"/>
      <c r="J43" s="816"/>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18"/>
      <c r="C45" s="814"/>
      <c r="D45" s="814"/>
      <c r="E45" s="814"/>
      <c r="F45" s="814"/>
      <c r="G45" s="814"/>
      <c r="H45" s="814"/>
      <c r="I45" s="814"/>
      <c r="J45" s="814"/>
      <c r="K45" s="57" t="s">
        <v>309</v>
      </c>
      <c r="L45" s="58" t="s">
        <v>157</v>
      </c>
      <c r="M45" s="59">
        <v>44635</v>
      </c>
      <c r="N45" s="59" t="s">
        <v>315</v>
      </c>
      <c r="O45" s="60" t="s">
        <v>305</v>
      </c>
      <c r="P45" s="60" t="s">
        <v>426</v>
      </c>
      <c r="Q45" s="61">
        <v>72200000</v>
      </c>
      <c r="R45" s="62"/>
      <c r="S45" s="63"/>
      <c r="T45" s="64" t="s">
        <v>303</v>
      </c>
    </row>
    <row r="46" spans="2:20" ht="120" outlineLevel="1" x14ac:dyDescent="0.2">
      <c r="B46" s="821"/>
      <c r="C46" s="816"/>
      <c r="D46" s="816"/>
      <c r="E46" s="816"/>
      <c r="F46" s="816"/>
      <c r="G46" s="816"/>
      <c r="H46" s="816"/>
      <c r="I46" s="816"/>
      <c r="J46" s="816"/>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18"/>
      <c r="C50" s="814"/>
      <c r="D50" s="814"/>
      <c r="E50" s="814"/>
      <c r="F50" s="814"/>
      <c r="G50" s="814"/>
      <c r="H50" s="814"/>
      <c r="I50" s="814"/>
      <c r="J50" s="814"/>
      <c r="K50" s="57" t="s">
        <v>287</v>
      </c>
      <c r="L50" s="58" t="s">
        <v>165</v>
      </c>
      <c r="M50" s="59">
        <v>44607</v>
      </c>
      <c r="N50" s="59" t="s">
        <v>275</v>
      </c>
      <c r="O50" s="60" t="s">
        <v>288</v>
      </c>
      <c r="P50" s="60" t="s">
        <v>219</v>
      </c>
      <c r="Q50" s="61">
        <v>20000000</v>
      </c>
      <c r="R50" s="62"/>
      <c r="S50" s="63"/>
      <c r="T50" s="64" t="s">
        <v>167</v>
      </c>
    </row>
    <row r="51" spans="2:20" ht="45" outlineLevel="1" x14ac:dyDescent="0.2">
      <c r="B51" s="821"/>
      <c r="C51" s="816"/>
      <c r="D51" s="816"/>
      <c r="E51" s="816"/>
      <c r="F51" s="816"/>
      <c r="G51" s="816"/>
      <c r="H51" s="816"/>
      <c r="I51" s="816"/>
      <c r="J51" s="816"/>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21"/>
      <c r="C53" s="816"/>
      <c r="D53" s="816"/>
      <c r="E53" s="816"/>
      <c r="F53" s="816"/>
      <c r="G53" s="816"/>
      <c r="H53" s="816"/>
      <c r="I53" s="816"/>
      <c r="J53" s="816"/>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18"/>
      <c r="C57" s="814"/>
      <c r="D57" s="814"/>
      <c r="E57" s="814"/>
      <c r="F57" s="814"/>
      <c r="G57" s="814"/>
      <c r="H57" s="814"/>
      <c r="I57" s="814"/>
      <c r="J57" s="814"/>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18"/>
      <c r="C59" s="814"/>
      <c r="D59" s="814"/>
      <c r="E59" s="814"/>
      <c r="F59" s="814"/>
      <c r="G59" s="814"/>
      <c r="H59" s="814"/>
      <c r="I59" s="814"/>
      <c r="J59" s="814"/>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18"/>
      <c r="C62" s="814"/>
      <c r="D62" s="814"/>
      <c r="E62" s="814"/>
      <c r="F62" s="814"/>
      <c r="G62" s="814"/>
      <c r="H62" s="814"/>
      <c r="I62" s="814"/>
      <c r="J62" s="814"/>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18"/>
      <c r="C65" s="814"/>
      <c r="D65" s="814"/>
      <c r="E65" s="814"/>
      <c r="F65" s="814"/>
      <c r="G65" s="814"/>
      <c r="H65" s="814"/>
      <c r="I65" s="814"/>
      <c r="J65" s="814"/>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18"/>
      <c r="C67" s="814"/>
      <c r="D67" s="814"/>
      <c r="E67" s="814"/>
      <c r="F67" s="814"/>
      <c r="G67" s="814"/>
      <c r="H67" s="814"/>
      <c r="I67" s="814"/>
      <c r="J67" s="814"/>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21"/>
      <c r="C72" s="816"/>
      <c r="D72" s="816"/>
      <c r="E72" s="816"/>
      <c r="F72" s="816"/>
      <c r="G72" s="816"/>
      <c r="H72" s="816"/>
      <c r="I72" s="816"/>
      <c r="J72" s="816"/>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18"/>
      <c r="C81" s="814"/>
      <c r="D81" s="814"/>
      <c r="E81" s="814"/>
      <c r="F81" s="814"/>
      <c r="G81" s="814"/>
      <c r="H81" s="814"/>
      <c r="I81" s="814"/>
      <c r="J81" s="814"/>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18"/>
      <c r="C84" s="814"/>
      <c r="D84" s="814"/>
      <c r="E84" s="814"/>
      <c r="F84" s="814"/>
      <c r="G84" s="814"/>
      <c r="H84" s="814"/>
      <c r="I84" s="814"/>
      <c r="J84" s="814"/>
      <c r="K84" s="57" t="s">
        <v>203</v>
      </c>
      <c r="L84" s="58" t="s">
        <v>150</v>
      </c>
      <c r="M84" s="59">
        <v>44814</v>
      </c>
      <c r="N84" s="59" t="s">
        <v>369</v>
      </c>
      <c r="O84" s="60" t="s">
        <v>257</v>
      </c>
      <c r="P84" s="60" t="s">
        <v>210</v>
      </c>
      <c r="Q84" s="61">
        <v>26250000</v>
      </c>
      <c r="R84" s="62" t="s">
        <v>224</v>
      </c>
      <c r="S84" s="63"/>
      <c r="T84" s="64" t="s">
        <v>156</v>
      </c>
    </row>
    <row r="85" spans="2:20" ht="30" outlineLevel="1" x14ac:dyDescent="0.2">
      <c r="B85" s="821"/>
      <c r="C85" s="816"/>
      <c r="D85" s="816"/>
      <c r="E85" s="816"/>
      <c r="F85" s="816"/>
      <c r="G85" s="816"/>
      <c r="H85" s="816"/>
      <c r="I85" s="816"/>
      <c r="J85" s="816"/>
      <c r="K85" s="67">
        <v>43231500</v>
      </c>
      <c r="L85" s="58" t="s">
        <v>151</v>
      </c>
      <c r="M85" s="59">
        <v>44635</v>
      </c>
      <c r="N85" s="59" t="s">
        <v>256</v>
      </c>
      <c r="O85" s="60" t="s">
        <v>257</v>
      </c>
      <c r="P85" s="60" t="s">
        <v>210</v>
      </c>
      <c r="Q85" s="61">
        <v>26250000</v>
      </c>
      <c r="R85" s="62"/>
      <c r="S85" s="63"/>
      <c r="T85" s="64" t="s">
        <v>156</v>
      </c>
    </row>
    <row r="86" spans="2:20" ht="45" outlineLevel="1" x14ac:dyDescent="0.2">
      <c r="B86" s="821"/>
      <c r="C86" s="816"/>
      <c r="D86" s="816"/>
      <c r="E86" s="816"/>
      <c r="F86" s="816"/>
      <c r="G86" s="816"/>
      <c r="H86" s="816"/>
      <c r="I86" s="816"/>
      <c r="J86" s="816"/>
      <c r="K86" s="67">
        <v>43231500</v>
      </c>
      <c r="L86" s="58" t="s">
        <v>168</v>
      </c>
      <c r="M86" s="59">
        <v>44656</v>
      </c>
      <c r="N86" s="59" t="s">
        <v>315</v>
      </c>
      <c r="O86" s="60" t="s">
        <v>257</v>
      </c>
      <c r="P86" s="60" t="s">
        <v>426</v>
      </c>
      <c r="Q86" s="61">
        <v>92613339.069999993</v>
      </c>
      <c r="R86" s="62"/>
      <c r="S86" s="63"/>
      <c r="T86" s="64" t="s">
        <v>156</v>
      </c>
    </row>
    <row r="87" spans="2:20" ht="45" outlineLevel="1" x14ac:dyDescent="0.2">
      <c r="B87" s="821"/>
      <c r="C87" s="816"/>
      <c r="D87" s="816"/>
      <c r="E87" s="816"/>
      <c r="F87" s="816"/>
      <c r="G87" s="816"/>
      <c r="H87" s="816"/>
      <c r="I87" s="816"/>
      <c r="J87" s="816"/>
      <c r="K87" s="67">
        <v>43231500</v>
      </c>
      <c r="L87" s="95" t="s">
        <v>353</v>
      </c>
      <c r="M87" s="59">
        <v>44656</v>
      </c>
      <c r="N87" s="59" t="s">
        <v>315</v>
      </c>
      <c r="O87" s="60" t="s">
        <v>371</v>
      </c>
      <c r="P87" s="60" t="s">
        <v>426</v>
      </c>
      <c r="Q87" s="61">
        <v>20843980</v>
      </c>
      <c r="R87" s="62"/>
      <c r="S87" s="63"/>
      <c r="T87" s="64" t="s">
        <v>156</v>
      </c>
    </row>
    <row r="88" spans="2:20" ht="45" outlineLevel="1" x14ac:dyDescent="0.2">
      <c r="B88" s="821"/>
      <c r="C88" s="816"/>
      <c r="D88" s="816"/>
      <c r="E88" s="816"/>
      <c r="F88" s="816"/>
      <c r="G88" s="816"/>
      <c r="H88" s="816"/>
      <c r="I88" s="816"/>
      <c r="J88" s="816"/>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18"/>
      <c r="C91" s="814"/>
      <c r="D91" s="814"/>
      <c r="E91" s="814"/>
      <c r="F91" s="814"/>
      <c r="G91" s="814"/>
      <c r="H91" s="814"/>
      <c r="I91" s="814"/>
      <c r="J91" s="814"/>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18"/>
      <c r="C97" s="814"/>
      <c r="D97" s="814"/>
      <c r="E97" s="814"/>
      <c r="F97" s="814"/>
      <c r="G97" s="814"/>
      <c r="H97" s="814"/>
      <c r="I97" s="814"/>
      <c r="J97" s="814"/>
      <c r="K97" s="57" t="s">
        <v>235</v>
      </c>
      <c r="L97" s="58" t="s">
        <v>172</v>
      </c>
      <c r="M97" s="59">
        <v>44582</v>
      </c>
      <c r="N97" s="59" t="s">
        <v>259</v>
      </c>
      <c r="O97" s="60" t="s">
        <v>234</v>
      </c>
      <c r="P97" s="60" t="s">
        <v>463</v>
      </c>
      <c r="Q97" s="61">
        <v>38000000</v>
      </c>
      <c r="R97" s="62"/>
      <c r="S97" s="63"/>
      <c r="T97" s="64" t="s">
        <v>274</v>
      </c>
    </row>
    <row r="98" spans="2:20" ht="60" outlineLevel="1" x14ac:dyDescent="0.2">
      <c r="B98" s="821"/>
      <c r="C98" s="816"/>
      <c r="D98" s="816"/>
      <c r="E98" s="816"/>
      <c r="F98" s="816"/>
      <c r="G98" s="816"/>
      <c r="H98" s="816"/>
      <c r="I98" s="816"/>
      <c r="J98" s="816"/>
      <c r="K98" s="57" t="s">
        <v>235</v>
      </c>
      <c r="L98" s="58" t="s">
        <v>173</v>
      </c>
      <c r="M98" s="59">
        <v>44582</v>
      </c>
      <c r="N98" s="59" t="s">
        <v>259</v>
      </c>
      <c r="O98" s="60" t="s">
        <v>234</v>
      </c>
      <c r="P98" s="60" t="s">
        <v>210</v>
      </c>
      <c r="Q98" s="61">
        <v>5500000</v>
      </c>
      <c r="R98" s="62"/>
      <c r="S98" s="63"/>
      <c r="T98" s="64" t="s">
        <v>274</v>
      </c>
    </row>
    <row r="99" spans="2:20" outlineLevel="1" x14ac:dyDescent="0.2">
      <c r="B99" s="821"/>
      <c r="C99" s="816"/>
      <c r="D99" s="816"/>
      <c r="E99" s="816"/>
      <c r="F99" s="816"/>
      <c r="G99" s="816"/>
      <c r="H99" s="816"/>
      <c r="I99" s="816"/>
      <c r="J99" s="816"/>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18"/>
      <c r="C101" s="814"/>
      <c r="D101" s="814"/>
      <c r="E101" s="814"/>
      <c r="F101" s="814"/>
      <c r="G101" s="814"/>
      <c r="H101" s="814"/>
      <c r="I101" s="814"/>
      <c r="J101" s="814"/>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21"/>
      <c r="C102" s="816"/>
      <c r="D102" s="816"/>
      <c r="E102" s="816"/>
      <c r="F102" s="816"/>
      <c r="G102" s="816"/>
      <c r="H102" s="816"/>
      <c r="I102" s="816"/>
      <c r="J102" s="816"/>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18"/>
      <c r="C105" s="814"/>
      <c r="D105" s="814"/>
      <c r="E105" s="814"/>
      <c r="F105" s="814"/>
      <c r="G105" s="814"/>
      <c r="H105" s="814"/>
      <c r="I105" s="814"/>
      <c r="J105" s="814"/>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21"/>
      <c r="C106" s="816"/>
      <c r="D106" s="816"/>
      <c r="E106" s="816"/>
      <c r="F106" s="816"/>
      <c r="G106" s="816"/>
      <c r="H106" s="816"/>
      <c r="I106" s="816"/>
      <c r="J106" s="816"/>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18"/>
      <c r="C112" s="814"/>
      <c r="D112" s="814"/>
      <c r="E112" s="814"/>
      <c r="F112" s="814"/>
      <c r="G112" s="814"/>
      <c r="H112" s="814"/>
      <c r="I112" s="814"/>
      <c r="J112" s="814"/>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18"/>
      <c r="C114" s="814"/>
      <c r="D114" s="814"/>
      <c r="E114" s="814"/>
      <c r="F114" s="814"/>
      <c r="G114" s="814"/>
      <c r="H114" s="814"/>
      <c r="I114" s="814"/>
      <c r="J114" s="814"/>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18"/>
      <c r="C118" s="814"/>
      <c r="D118" s="814"/>
      <c r="E118" s="814"/>
      <c r="F118" s="814"/>
      <c r="G118" s="814"/>
      <c r="H118" s="814"/>
      <c r="I118" s="814"/>
      <c r="J118" s="815"/>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21"/>
      <c r="C119" s="816"/>
      <c r="D119" s="816"/>
      <c r="E119" s="816"/>
      <c r="F119" s="816"/>
      <c r="G119" s="816"/>
      <c r="H119" s="816"/>
      <c r="I119" s="816"/>
      <c r="J119" s="817"/>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18"/>
      <c r="C123" s="814"/>
      <c r="D123" s="814"/>
      <c r="E123" s="814"/>
      <c r="F123" s="814"/>
      <c r="G123" s="814"/>
      <c r="H123" s="814"/>
      <c r="I123" s="814"/>
      <c r="J123" s="814"/>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21"/>
      <c r="C124" s="816"/>
      <c r="D124" s="816"/>
      <c r="E124" s="816"/>
      <c r="F124" s="816"/>
      <c r="G124" s="816"/>
      <c r="H124" s="816"/>
      <c r="I124" s="816"/>
      <c r="J124" s="816"/>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21"/>
      <c r="C125" s="816"/>
      <c r="D125" s="816"/>
      <c r="E125" s="816"/>
      <c r="F125" s="816"/>
      <c r="G125" s="816"/>
      <c r="H125" s="816"/>
      <c r="I125" s="816"/>
      <c r="J125" s="816"/>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21"/>
      <c r="C126" s="816"/>
      <c r="D126" s="816"/>
      <c r="E126" s="816"/>
      <c r="F126" s="816"/>
      <c r="G126" s="816"/>
      <c r="H126" s="816"/>
      <c r="I126" s="816"/>
      <c r="J126" s="816"/>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21"/>
      <c r="C127" s="816"/>
      <c r="D127" s="816"/>
      <c r="E127" s="816"/>
      <c r="F127" s="816"/>
      <c r="G127" s="816"/>
      <c r="H127" s="816"/>
      <c r="I127" s="816"/>
      <c r="J127" s="816"/>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21"/>
      <c r="C128" s="816"/>
      <c r="D128" s="816"/>
      <c r="E128" s="816"/>
      <c r="F128" s="816"/>
      <c r="G128" s="816"/>
      <c r="H128" s="816"/>
      <c r="I128" s="816"/>
      <c r="J128" s="816"/>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18"/>
      <c r="C134" s="814"/>
      <c r="D134" s="814"/>
      <c r="E134" s="814"/>
      <c r="F134" s="814"/>
      <c r="G134" s="814"/>
      <c r="H134" s="814"/>
      <c r="I134" s="814"/>
      <c r="J134" s="814"/>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21"/>
      <c r="C136" s="816"/>
      <c r="D136" s="816"/>
      <c r="E136" s="816"/>
      <c r="F136" s="816"/>
      <c r="G136" s="816"/>
      <c r="H136" s="816"/>
      <c r="I136" s="816"/>
      <c r="J136" s="816"/>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21"/>
      <c r="C137" s="816"/>
      <c r="D137" s="816"/>
      <c r="E137" s="816"/>
      <c r="F137" s="816"/>
      <c r="G137" s="816"/>
      <c r="H137" s="816"/>
      <c r="I137" s="816"/>
      <c r="J137" s="816"/>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21"/>
      <c r="C138" s="816"/>
      <c r="D138" s="816"/>
      <c r="E138" s="816"/>
      <c r="F138" s="816"/>
      <c r="G138" s="816"/>
      <c r="H138" s="816"/>
      <c r="I138" s="816"/>
      <c r="J138" s="816"/>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21"/>
      <c r="C139" s="816"/>
      <c r="D139" s="816"/>
      <c r="E139" s="816"/>
      <c r="F139" s="816"/>
      <c r="G139" s="816"/>
      <c r="H139" s="816"/>
      <c r="I139" s="816"/>
      <c r="J139" s="816"/>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21"/>
      <c r="C140" s="816"/>
      <c r="D140" s="816"/>
      <c r="E140" s="816"/>
      <c r="F140" s="816"/>
      <c r="G140" s="816"/>
      <c r="H140" s="816"/>
      <c r="I140" s="816"/>
      <c r="J140" s="816"/>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21"/>
      <c r="C141" s="816"/>
      <c r="D141" s="816"/>
      <c r="E141" s="816"/>
      <c r="F141" s="816"/>
      <c r="G141" s="816"/>
      <c r="H141" s="816"/>
      <c r="I141" s="816"/>
      <c r="J141" s="816"/>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21"/>
      <c r="C142" s="816"/>
      <c r="D142" s="816"/>
      <c r="E142" s="816"/>
      <c r="F142" s="816"/>
      <c r="G142" s="816"/>
      <c r="H142" s="816"/>
      <c r="I142" s="816"/>
      <c r="J142" s="816"/>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21"/>
      <c r="C143" s="816"/>
      <c r="D143" s="816"/>
      <c r="E143" s="816"/>
      <c r="F143" s="816"/>
      <c r="G143" s="816"/>
      <c r="H143" s="816"/>
      <c r="I143" s="816"/>
      <c r="J143" s="816"/>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21"/>
      <c r="C144" s="816"/>
      <c r="D144" s="816"/>
      <c r="E144" s="816"/>
      <c r="F144" s="816"/>
      <c r="G144" s="816"/>
      <c r="H144" s="816"/>
      <c r="I144" s="816"/>
      <c r="J144" s="816"/>
      <c r="K144" s="67">
        <v>80111600</v>
      </c>
      <c r="L144" s="100" t="s">
        <v>496</v>
      </c>
      <c r="M144" s="59" t="s">
        <v>497</v>
      </c>
      <c r="N144" s="59" t="s">
        <v>372</v>
      </c>
      <c r="O144" s="60" t="s">
        <v>371</v>
      </c>
      <c r="P144" s="60" t="s">
        <v>221</v>
      </c>
      <c r="Q144" s="61">
        <v>6300000</v>
      </c>
      <c r="R144" s="62"/>
      <c r="S144" s="72"/>
      <c r="T144" s="64"/>
    </row>
    <row r="145" spans="2:20" ht="60" outlineLevel="1" x14ac:dyDescent="0.2">
      <c r="B145" s="821"/>
      <c r="C145" s="816"/>
      <c r="D145" s="816"/>
      <c r="E145" s="816"/>
      <c r="F145" s="816"/>
      <c r="G145" s="816"/>
      <c r="H145" s="816"/>
      <c r="I145" s="816"/>
      <c r="J145" s="816"/>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18"/>
      <c r="C148" s="814"/>
      <c r="D148" s="814"/>
      <c r="E148" s="814"/>
      <c r="F148" s="814"/>
      <c r="G148" s="814"/>
      <c r="H148" s="814"/>
      <c r="I148" s="814"/>
      <c r="J148" s="814"/>
      <c r="K148" s="67"/>
      <c r="L148" s="58" t="s">
        <v>182</v>
      </c>
      <c r="M148" s="59">
        <v>44563</v>
      </c>
      <c r="N148" s="59" t="s">
        <v>261</v>
      </c>
      <c r="O148" s="60" t="s">
        <v>202</v>
      </c>
      <c r="P148" s="60" t="s">
        <v>231</v>
      </c>
      <c r="Q148" s="61">
        <v>22000000</v>
      </c>
      <c r="R148" s="62"/>
      <c r="S148" s="97"/>
      <c r="T148" s="64" t="s">
        <v>188</v>
      </c>
    </row>
    <row r="149" spans="2:20" ht="30" outlineLevel="1" x14ac:dyDescent="0.2">
      <c r="B149" s="821"/>
      <c r="C149" s="816"/>
      <c r="D149" s="816"/>
      <c r="E149" s="816"/>
      <c r="F149" s="816"/>
      <c r="G149" s="816"/>
      <c r="H149" s="816"/>
      <c r="I149" s="816"/>
      <c r="J149" s="816"/>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21"/>
      <c r="C150" s="816"/>
      <c r="D150" s="816"/>
      <c r="E150" s="816"/>
      <c r="F150" s="816"/>
      <c r="G150" s="816"/>
      <c r="H150" s="816"/>
      <c r="I150" s="816"/>
      <c r="J150" s="816"/>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18"/>
      <c r="C152" s="814"/>
      <c r="D152" s="814"/>
      <c r="E152" s="814"/>
      <c r="F152" s="814"/>
      <c r="G152" s="814"/>
      <c r="H152" s="814"/>
      <c r="I152" s="814"/>
      <c r="J152" s="814"/>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21"/>
      <c r="C153" s="816"/>
      <c r="D153" s="816"/>
      <c r="E153" s="816"/>
      <c r="F153" s="816"/>
      <c r="G153" s="816"/>
      <c r="H153" s="816"/>
      <c r="I153" s="816"/>
      <c r="J153" s="816"/>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18"/>
      <c r="C157" s="814"/>
      <c r="D157" s="814"/>
      <c r="E157" s="814"/>
      <c r="F157" s="814"/>
      <c r="G157" s="814"/>
      <c r="H157" s="814"/>
      <c r="I157" s="814"/>
      <c r="J157" s="814"/>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18"/>
      <c r="C159" s="814"/>
      <c r="D159" s="814"/>
      <c r="E159" s="814"/>
      <c r="F159" s="814"/>
      <c r="G159" s="814"/>
      <c r="H159" s="814"/>
      <c r="I159" s="814"/>
      <c r="J159" s="814"/>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21"/>
      <c r="C160" s="816"/>
      <c r="D160" s="816"/>
      <c r="E160" s="816"/>
      <c r="F160" s="816"/>
      <c r="G160" s="816"/>
      <c r="H160" s="816"/>
      <c r="I160" s="816"/>
      <c r="J160" s="816"/>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21"/>
      <c r="C161" s="816"/>
      <c r="D161" s="816"/>
      <c r="E161" s="816"/>
      <c r="F161" s="816"/>
      <c r="G161" s="816"/>
      <c r="H161" s="816"/>
      <c r="I161" s="816"/>
      <c r="J161" s="816"/>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21"/>
      <c r="C162" s="816"/>
      <c r="D162" s="816"/>
      <c r="E162" s="816"/>
      <c r="F162" s="816"/>
      <c r="G162" s="816"/>
      <c r="H162" s="816"/>
      <c r="I162" s="816"/>
      <c r="J162" s="816"/>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18"/>
      <c r="C164" s="814"/>
      <c r="D164" s="814"/>
      <c r="E164" s="814"/>
      <c r="F164" s="814"/>
      <c r="G164" s="814"/>
      <c r="H164" s="814"/>
      <c r="I164" s="814"/>
      <c r="J164" s="814"/>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21"/>
      <c r="C169" s="816"/>
      <c r="D169" s="816"/>
      <c r="E169" s="816"/>
      <c r="F169" s="816"/>
      <c r="G169" s="816"/>
      <c r="H169" s="816"/>
      <c r="I169" s="816"/>
      <c r="J169" s="816"/>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18"/>
      <c r="C173" s="814"/>
      <c r="D173" s="814"/>
      <c r="E173" s="814"/>
      <c r="F173" s="814"/>
      <c r="G173" s="814"/>
      <c r="H173" s="814"/>
      <c r="I173" s="814"/>
      <c r="J173" s="814"/>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21"/>
      <c r="C174" s="816"/>
      <c r="D174" s="816"/>
      <c r="E174" s="816"/>
      <c r="F174" s="816"/>
      <c r="G174" s="816"/>
      <c r="H174" s="816"/>
      <c r="I174" s="816"/>
      <c r="J174" s="816"/>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18"/>
      <c r="C177" s="814"/>
      <c r="D177" s="814"/>
      <c r="E177" s="814"/>
      <c r="F177" s="814"/>
      <c r="G177" s="814"/>
      <c r="H177" s="814"/>
      <c r="I177" s="814"/>
      <c r="J177" s="815"/>
      <c r="K177" s="57" t="s">
        <v>317</v>
      </c>
      <c r="L177" s="58" t="s">
        <v>318</v>
      </c>
      <c r="M177" s="59">
        <v>44576</v>
      </c>
      <c r="N177" s="59" t="s">
        <v>259</v>
      </c>
      <c r="O177" s="60" t="s">
        <v>319</v>
      </c>
      <c r="P177" s="60" t="s">
        <v>222</v>
      </c>
      <c r="Q177" s="61">
        <v>0</v>
      </c>
      <c r="R177" s="62"/>
      <c r="S177" s="63"/>
      <c r="T177" s="64" t="s">
        <v>163</v>
      </c>
    </row>
    <row r="178" spans="2:20" ht="180" outlineLevel="1" x14ac:dyDescent="0.2">
      <c r="B178" s="825"/>
      <c r="C178" s="826"/>
      <c r="D178" s="826"/>
      <c r="E178" s="826"/>
      <c r="F178" s="826"/>
      <c r="G178" s="826"/>
      <c r="H178" s="826"/>
      <c r="I178" s="826"/>
      <c r="J178" s="827"/>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18"/>
      <c r="C181" s="814"/>
      <c r="D181" s="814"/>
      <c r="E181" s="814"/>
      <c r="F181" s="814"/>
      <c r="G181" s="814"/>
      <c r="H181" s="814"/>
      <c r="I181" s="814"/>
      <c r="J181" s="814"/>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18"/>
      <c r="C185" s="814"/>
      <c r="D185" s="814"/>
      <c r="E185" s="814"/>
      <c r="F185" s="814"/>
      <c r="G185" s="814"/>
      <c r="H185" s="814"/>
      <c r="I185" s="814"/>
      <c r="J185" s="814"/>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19"/>
      <c r="C187" s="820"/>
      <c r="D187" s="820"/>
      <c r="E187" s="820"/>
      <c r="F187" s="820"/>
      <c r="G187" s="820"/>
      <c r="H187" s="820"/>
      <c r="I187" s="820"/>
      <c r="J187" s="820"/>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18"/>
      <c r="C194" s="814"/>
      <c r="D194" s="814"/>
      <c r="E194" s="814"/>
      <c r="F194" s="814"/>
      <c r="G194" s="814"/>
      <c r="H194" s="814"/>
      <c r="I194" s="814"/>
      <c r="J194" s="814"/>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19"/>
      <c r="C198" s="820"/>
      <c r="D198" s="820"/>
      <c r="E198" s="820"/>
      <c r="F198" s="820"/>
      <c r="G198" s="820"/>
      <c r="H198" s="820"/>
      <c r="I198" s="820"/>
      <c r="J198" s="822"/>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19"/>
      <c r="C207" s="820"/>
      <c r="D207" s="820"/>
      <c r="E207" s="820"/>
      <c r="F207" s="820"/>
      <c r="G207" s="820"/>
      <c r="H207" s="820"/>
      <c r="I207" s="820"/>
      <c r="J207" s="822"/>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19"/>
      <c r="C213" s="820"/>
      <c r="D213" s="820"/>
      <c r="E213" s="820"/>
      <c r="F213" s="820"/>
      <c r="G213" s="820"/>
      <c r="H213" s="820"/>
      <c r="I213" s="820"/>
      <c r="J213" s="822"/>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18"/>
      <c r="C218" s="814"/>
      <c r="D218" s="814"/>
      <c r="E218" s="814"/>
      <c r="F218" s="814"/>
      <c r="G218" s="814"/>
      <c r="H218" s="814"/>
      <c r="I218" s="814"/>
      <c r="J218" s="814"/>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21"/>
      <c r="C219" s="816"/>
      <c r="D219" s="816"/>
      <c r="E219" s="816"/>
      <c r="F219" s="816"/>
      <c r="G219" s="816"/>
      <c r="H219" s="816"/>
      <c r="I219" s="816"/>
      <c r="J219" s="816"/>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21"/>
      <c r="C220" s="816"/>
      <c r="D220" s="816"/>
      <c r="E220" s="816"/>
      <c r="F220" s="816"/>
      <c r="G220" s="816"/>
      <c r="H220" s="816"/>
      <c r="I220" s="816"/>
      <c r="J220" s="816"/>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21"/>
      <c r="C221" s="816"/>
      <c r="D221" s="816"/>
      <c r="E221" s="816"/>
      <c r="F221" s="816"/>
      <c r="G221" s="816"/>
      <c r="H221" s="816"/>
      <c r="I221" s="816"/>
      <c r="J221" s="816"/>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21"/>
      <c r="C222" s="816"/>
      <c r="D222" s="816"/>
      <c r="E222" s="816"/>
      <c r="F222" s="816"/>
      <c r="G222" s="816"/>
      <c r="H222" s="816"/>
      <c r="I222" s="816"/>
      <c r="J222" s="816"/>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21"/>
      <c r="C223" s="816"/>
      <c r="D223" s="816"/>
      <c r="E223" s="816"/>
      <c r="F223" s="816"/>
      <c r="G223" s="816"/>
      <c r="H223" s="816"/>
      <c r="I223" s="816"/>
      <c r="J223" s="816"/>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21"/>
      <c r="C224" s="816"/>
      <c r="D224" s="816"/>
      <c r="E224" s="816"/>
      <c r="F224" s="816"/>
      <c r="G224" s="816"/>
      <c r="H224" s="816"/>
      <c r="I224" s="816"/>
      <c r="J224" s="816"/>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21"/>
      <c r="C225" s="816"/>
      <c r="D225" s="816"/>
      <c r="E225" s="816"/>
      <c r="F225" s="816"/>
      <c r="G225" s="816"/>
      <c r="H225" s="816"/>
      <c r="I225" s="816"/>
      <c r="J225" s="816"/>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21"/>
      <c r="C226" s="816"/>
      <c r="D226" s="816"/>
      <c r="E226" s="816"/>
      <c r="F226" s="816"/>
      <c r="G226" s="816"/>
      <c r="H226" s="816"/>
      <c r="I226" s="816"/>
      <c r="J226" s="816"/>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21"/>
      <c r="C227" s="816"/>
      <c r="D227" s="816"/>
      <c r="E227" s="816"/>
      <c r="F227" s="816"/>
      <c r="G227" s="816"/>
      <c r="H227" s="816"/>
      <c r="I227" s="816"/>
      <c r="J227" s="816"/>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21"/>
      <c r="C228" s="816"/>
      <c r="D228" s="816"/>
      <c r="E228" s="816"/>
      <c r="F228" s="816"/>
      <c r="G228" s="816"/>
      <c r="H228" s="816"/>
      <c r="I228" s="816"/>
      <c r="J228" s="816"/>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21"/>
      <c r="C229" s="816"/>
      <c r="D229" s="816"/>
      <c r="E229" s="816"/>
      <c r="F229" s="816"/>
      <c r="G229" s="816"/>
      <c r="H229" s="816"/>
      <c r="I229" s="816"/>
      <c r="J229" s="816"/>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21"/>
      <c r="C230" s="816"/>
      <c r="D230" s="816"/>
      <c r="E230" s="816"/>
      <c r="F230" s="816"/>
      <c r="G230" s="816"/>
      <c r="H230" s="816"/>
      <c r="I230" s="816"/>
      <c r="J230" s="816"/>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21"/>
      <c r="C231" s="816"/>
      <c r="D231" s="816"/>
      <c r="E231" s="816"/>
      <c r="F231" s="816"/>
      <c r="G231" s="816"/>
      <c r="H231" s="816"/>
      <c r="I231" s="816"/>
      <c r="J231" s="816"/>
      <c r="K231" s="57">
        <v>72154100</v>
      </c>
      <c r="L231" s="58" t="s">
        <v>247</v>
      </c>
      <c r="M231" s="59">
        <v>44757</v>
      </c>
      <c r="N231" s="59" t="s">
        <v>485</v>
      </c>
      <c r="O231" s="59" t="s">
        <v>217</v>
      </c>
      <c r="P231" s="60" t="s">
        <v>333</v>
      </c>
      <c r="Q231" s="61">
        <v>115983360</v>
      </c>
      <c r="R231" s="62"/>
      <c r="S231" s="61"/>
      <c r="T231" s="64"/>
    </row>
    <row r="232" spans="2:20" ht="45" outlineLevel="1" x14ac:dyDescent="0.2">
      <c r="B232" s="821"/>
      <c r="C232" s="816"/>
      <c r="D232" s="816"/>
      <c r="E232" s="816"/>
      <c r="F232" s="816"/>
      <c r="G232" s="816"/>
      <c r="H232" s="816"/>
      <c r="I232" s="816"/>
      <c r="J232" s="816"/>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21"/>
      <c r="C234" s="816"/>
      <c r="D234" s="816"/>
      <c r="E234" s="816"/>
      <c r="F234" s="816"/>
      <c r="G234" s="816"/>
      <c r="H234" s="816"/>
      <c r="I234" s="816"/>
      <c r="J234" s="816"/>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21"/>
      <c r="C235" s="816"/>
      <c r="D235" s="816"/>
      <c r="E235" s="816"/>
      <c r="F235" s="816"/>
      <c r="G235" s="816"/>
      <c r="H235" s="816"/>
      <c r="I235" s="816"/>
      <c r="J235" s="816"/>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18"/>
      <c r="C237" s="814"/>
      <c r="D237" s="814"/>
      <c r="E237" s="814"/>
      <c r="F237" s="814"/>
      <c r="G237" s="814"/>
      <c r="H237" s="814"/>
      <c r="I237" s="814"/>
      <c r="J237" s="814"/>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21"/>
      <c r="C238" s="816"/>
      <c r="D238" s="816"/>
      <c r="E238" s="816"/>
      <c r="F238" s="816"/>
      <c r="G238" s="816"/>
      <c r="H238" s="816"/>
      <c r="I238" s="816"/>
      <c r="J238" s="816"/>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21"/>
      <c r="C239" s="816"/>
      <c r="D239" s="816"/>
      <c r="E239" s="816"/>
      <c r="F239" s="816"/>
      <c r="G239" s="816"/>
      <c r="H239" s="816"/>
      <c r="I239" s="816"/>
      <c r="J239" s="816"/>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18"/>
      <c r="C253" s="814"/>
      <c r="D253" s="814"/>
      <c r="E253" s="814"/>
      <c r="F253" s="814"/>
      <c r="G253" s="814"/>
      <c r="H253" s="814"/>
      <c r="I253" s="814"/>
      <c r="J253" s="814"/>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18"/>
      <c r="C258" s="814"/>
      <c r="D258" s="814"/>
      <c r="E258" s="814"/>
      <c r="F258" s="814"/>
      <c r="G258" s="814"/>
      <c r="H258" s="814"/>
      <c r="I258" s="814"/>
      <c r="J258" s="814"/>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18"/>
      <c r="C262" s="814"/>
      <c r="D262" s="814"/>
      <c r="E262" s="814"/>
      <c r="F262" s="814"/>
      <c r="G262" s="814"/>
      <c r="H262" s="814"/>
      <c r="I262" s="814"/>
      <c r="J262" s="814"/>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21"/>
      <c r="C269" s="816"/>
      <c r="D269" s="816"/>
      <c r="E269" s="816"/>
      <c r="F269" s="816"/>
      <c r="G269" s="816"/>
      <c r="H269" s="816"/>
      <c r="I269" s="816"/>
      <c r="J269" s="816"/>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23"/>
      <c r="C274" s="824"/>
      <c r="D274" s="824"/>
      <c r="E274" s="824"/>
      <c r="F274" s="824"/>
      <c r="G274" s="824"/>
      <c r="H274" s="824"/>
      <c r="I274" s="824"/>
      <c r="J274" s="824"/>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23"/>
      <c r="C276" s="824"/>
      <c r="D276" s="824"/>
      <c r="E276" s="824"/>
      <c r="F276" s="824"/>
      <c r="G276" s="824"/>
      <c r="H276" s="824"/>
      <c r="I276" s="824"/>
      <c r="J276" s="824"/>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18"/>
      <c r="C281" s="814"/>
      <c r="D281" s="814"/>
      <c r="E281" s="814"/>
      <c r="F281" s="814"/>
      <c r="G281" s="814"/>
      <c r="H281" s="814"/>
      <c r="I281" s="814"/>
      <c r="J281" s="814"/>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18"/>
      <c r="C283" s="814"/>
      <c r="D283" s="814"/>
      <c r="E283" s="814"/>
      <c r="F283" s="814"/>
      <c r="G283" s="814"/>
      <c r="H283" s="814"/>
      <c r="I283" s="814"/>
      <c r="J283" s="814"/>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18"/>
      <c r="C285" s="814"/>
      <c r="D285" s="814"/>
      <c r="E285" s="814"/>
      <c r="F285" s="814"/>
      <c r="G285" s="814"/>
      <c r="H285" s="814"/>
      <c r="I285" s="814"/>
      <c r="J285" s="814"/>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21"/>
      <c r="C296" s="816"/>
      <c r="D296" s="816"/>
      <c r="E296" s="816"/>
      <c r="F296" s="816"/>
      <c r="G296" s="816"/>
      <c r="H296" s="816"/>
      <c r="I296" s="816"/>
      <c r="J296" s="816"/>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21"/>
      <c r="C297" s="816"/>
      <c r="D297" s="816"/>
      <c r="E297" s="816"/>
      <c r="F297" s="816"/>
      <c r="G297" s="816"/>
      <c r="H297" s="816"/>
      <c r="I297" s="816"/>
      <c r="J297" s="816"/>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21"/>
      <c r="C298" s="816"/>
      <c r="D298" s="816"/>
      <c r="E298" s="816"/>
      <c r="F298" s="816"/>
      <c r="G298" s="816"/>
      <c r="H298" s="816"/>
      <c r="I298" s="816"/>
      <c r="J298" s="816"/>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21"/>
      <c r="C299" s="816"/>
      <c r="D299" s="816"/>
      <c r="E299" s="816"/>
      <c r="F299" s="816"/>
      <c r="G299" s="816"/>
      <c r="H299" s="816"/>
      <c r="I299" s="816"/>
      <c r="J299" s="816"/>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21"/>
      <c r="C300" s="816"/>
      <c r="D300" s="816"/>
      <c r="E300" s="816"/>
      <c r="F300" s="816"/>
      <c r="G300" s="816"/>
      <c r="H300" s="816"/>
      <c r="I300" s="816"/>
      <c r="J300" s="816"/>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21"/>
      <c r="C301" s="816"/>
      <c r="D301" s="816"/>
      <c r="E301" s="816"/>
      <c r="F301" s="816"/>
      <c r="G301" s="816"/>
      <c r="H301" s="816"/>
      <c r="I301" s="816"/>
      <c r="J301" s="816"/>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21"/>
      <c r="C302" s="816"/>
      <c r="D302" s="816"/>
      <c r="E302" s="816"/>
      <c r="F302" s="816"/>
      <c r="G302" s="816"/>
      <c r="H302" s="816"/>
      <c r="I302" s="816"/>
      <c r="J302" s="816"/>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21"/>
      <c r="C303" s="816"/>
      <c r="D303" s="816"/>
      <c r="E303" s="816"/>
      <c r="F303" s="816"/>
      <c r="G303" s="816"/>
      <c r="H303" s="816"/>
      <c r="I303" s="816"/>
      <c r="J303" s="816"/>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21"/>
      <c r="C304" s="816"/>
      <c r="D304" s="816"/>
      <c r="E304" s="816"/>
      <c r="F304" s="816"/>
      <c r="G304" s="816"/>
      <c r="H304" s="816"/>
      <c r="I304" s="816"/>
      <c r="J304" s="816"/>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21"/>
      <c r="C305" s="816"/>
      <c r="D305" s="816"/>
      <c r="E305" s="816"/>
      <c r="F305" s="816"/>
      <c r="G305" s="816"/>
      <c r="H305" s="816"/>
      <c r="I305" s="816"/>
      <c r="J305" s="816"/>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21"/>
      <c r="C306" s="816"/>
      <c r="D306" s="816"/>
      <c r="E306" s="816"/>
      <c r="F306" s="816"/>
      <c r="G306" s="816"/>
      <c r="H306" s="816"/>
      <c r="I306" s="816"/>
      <c r="J306" s="816"/>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21"/>
      <c r="C307" s="816"/>
      <c r="D307" s="816"/>
      <c r="E307" s="816"/>
      <c r="F307" s="816"/>
      <c r="G307" s="816"/>
      <c r="H307" s="816"/>
      <c r="I307" s="816"/>
      <c r="J307" s="816"/>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21"/>
      <c r="C308" s="816"/>
      <c r="D308" s="816"/>
      <c r="E308" s="816"/>
      <c r="F308" s="816"/>
      <c r="G308" s="816"/>
      <c r="H308" s="816"/>
      <c r="I308" s="816"/>
      <c r="J308" s="816"/>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21"/>
      <c r="C309" s="816"/>
      <c r="D309" s="816"/>
      <c r="E309" s="816"/>
      <c r="F309" s="816"/>
      <c r="G309" s="816"/>
      <c r="H309" s="816"/>
      <c r="I309" s="816"/>
      <c r="J309" s="816"/>
      <c r="K309" s="57">
        <v>81101500</v>
      </c>
      <c r="L309" s="58" t="s">
        <v>514</v>
      </c>
      <c r="M309" s="59"/>
      <c r="N309" s="59"/>
      <c r="O309" s="60" t="s">
        <v>515</v>
      </c>
      <c r="P309" s="60" t="s">
        <v>516</v>
      </c>
      <c r="Q309" s="61">
        <v>49087500</v>
      </c>
      <c r="R309" s="62"/>
      <c r="S309" s="72"/>
      <c r="T309" s="58"/>
    </row>
    <row r="310" spans="2:20" ht="30" outlineLevel="1" x14ac:dyDescent="0.2">
      <c r="B310" s="821"/>
      <c r="C310" s="816"/>
      <c r="D310" s="816"/>
      <c r="E310" s="816"/>
      <c r="F310" s="816"/>
      <c r="G310" s="816"/>
      <c r="H310" s="816"/>
      <c r="I310" s="816"/>
      <c r="J310" s="816"/>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21"/>
      <c r="C311" s="816"/>
      <c r="D311" s="816"/>
      <c r="E311" s="816"/>
      <c r="F311" s="816"/>
      <c r="G311" s="816"/>
      <c r="H311" s="816"/>
      <c r="I311" s="816"/>
      <c r="J311" s="816"/>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21"/>
      <c r="C312" s="816"/>
      <c r="D312" s="816"/>
      <c r="E312" s="816"/>
      <c r="F312" s="816"/>
      <c r="G312" s="816"/>
      <c r="H312" s="816"/>
      <c r="I312" s="816"/>
      <c r="J312" s="816"/>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14"/>
      <c r="C318" s="814"/>
      <c r="D318" s="814"/>
      <c r="E318" s="814"/>
      <c r="F318" s="814"/>
      <c r="G318" s="814"/>
      <c r="H318" s="814"/>
      <c r="I318" s="814"/>
      <c r="J318" s="815"/>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16"/>
      <c r="C319" s="816"/>
      <c r="D319" s="816"/>
      <c r="E319" s="816"/>
      <c r="F319" s="816"/>
      <c r="G319" s="816"/>
      <c r="H319" s="816"/>
      <c r="I319" s="816"/>
      <c r="J319" s="817"/>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16"/>
      <c r="C320" s="816"/>
      <c r="D320" s="816"/>
      <c r="E320" s="816"/>
      <c r="F320" s="816"/>
      <c r="G320" s="816"/>
      <c r="H320" s="816"/>
      <c r="I320" s="816"/>
      <c r="J320" s="817"/>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16"/>
      <c r="C321" s="816"/>
      <c r="D321" s="816"/>
      <c r="E321" s="816"/>
      <c r="F321" s="816"/>
      <c r="G321" s="816"/>
      <c r="H321" s="816"/>
      <c r="I321" s="816"/>
      <c r="J321" s="817"/>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16"/>
      <c r="C322" s="816"/>
      <c r="D322" s="816"/>
      <c r="E322" s="816"/>
      <c r="F322" s="816"/>
      <c r="G322" s="816"/>
      <c r="H322" s="816"/>
      <c r="I322" s="816"/>
      <c r="J322" s="817"/>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16"/>
      <c r="C323" s="816"/>
      <c r="D323" s="816"/>
      <c r="E323" s="816"/>
      <c r="F323" s="816"/>
      <c r="G323" s="816"/>
      <c r="H323" s="816"/>
      <c r="I323" s="816"/>
      <c r="J323" s="817"/>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16"/>
      <c r="C324" s="816"/>
      <c r="D324" s="816"/>
      <c r="E324" s="816"/>
      <c r="F324" s="816"/>
      <c r="G324" s="816"/>
      <c r="H324" s="816"/>
      <c r="I324" s="816"/>
      <c r="J324" s="817"/>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16"/>
      <c r="C325" s="816"/>
      <c r="D325" s="816"/>
      <c r="E325" s="816"/>
      <c r="F325" s="816"/>
      <c r="G325" s="816"/>
      <c r="H325" s="816"/>
      <c r="I325" s="816"/>
      <c r="J325" s="817"/>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16"/>
      <c r="C326" s="816"/>
      <c r="D326" s="816"/>
      <c r="E326" s="816"/>
      <c r="F326" s="816"/>
      <c r="G326" s="816"/>
      <c r="H326" s="816"/>
      <c r="I326" s="816"/>
      <c r="J326" s="817"/>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16"/>
      <c r="C327" s="816"/>
      <c r="D327" s="816"/>
      <c r="E327" s="816"/>
      <c r="F327" s="816"/>
      <c r="G327" s="816"/>
      <c r="H327" s="816"/>
      <c r="I327" s="816"/>
      <c r="J327" s="817"/>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16"/>
      <c r="C328" s="816"/>
      <c r="D328" s="816"/>
      <c r="E328" s="816"/>
      <c r="F328" s="816"/>
      <c r="G328" s="816"/>
      <c r="H328" s="816"/>
      <c r="I328" s="816"/>
      <c r="J328" s="817"/>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16"/>
      <c r="C329" s="816"/>
      <c r="D329" s="816"/>
      <c r="E329" s="816"/>
      <c r="F329" s="816"/>
      <c r="G329" s="816"/>
      <c r="H329" s="816"/>
      <c r="I329" s="816"/>
      <c r="J329" s="817"/>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16"/>
      <c r="C330" s="816"/>
      <c r="D330" s="816"/>
      <c r="E330" s="816"/>
      <c r="F330" s="816"/>
      <c r="G330" s="816"/>
      <c r="H330" s="816"/>
      <c r="I330" s="816"/>
      <c r="J330" s="817"/>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16"/>
      <c r="C331" s="816"/>
      <c r="D331" s="816"/>
      <c r="E331" s="816"/>
      <c r="F331" s="816"/>
      <c r="G331" s="816"/>
      <c r="H331" s="816"/>
      <c r="I331" s="816"/>
      <c r="J331" s="817"/>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16"/>
      <c r="C332" s="816"/>
      <c r="D332" s="816"/>
      <c r="E332" s="816"/>
      <c r="F332" s="816"/>
      <c r="G332" s="816"/>
      <c r="H332" s="816"/>
      <c r="I332" s="816"/>
      <c r="J332" s="817"/>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16"/>
      <c r="C333" s="816"/>
      <c r="D333" s="816"/>
      <c r="E333" s="816"/>
      <c r="F333" s="816"/>
      <c r="G333" s="816"/>
      <c r="H333" s="816"/>
      <c r="I333" s="816"/>
      <c r="J333" s="817"/>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44"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2023-03-06T18:44:02Z</dcterms:modified>
</cp:coreProperties>
</file>