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96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2023'!$B$6:$T$326</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3" i="10" l="1"/>
  <c r="Q100" i="10" l="1"/>
  <c r="Q42" i="10"/>
  <c r="Q14" i="10"/>
  <c r="Q13" i="10" l="1"/>
  <c r="Q253" i="10" l="1"/>
  <c r="Q254" i="10"/>
  <c r="Q77" i="10" l="1"/>
  <c r="Q138" i="10"/>
  <c r="Q256" i="10" l="1"/>
  <c r="Q260" i="10"/>
  <c r="Q225" i="10" l="1"/>
  <c r="Q215" i="10"/>
  <c r="Q257" i="10" l="1"/>
  <c r="Q259" i="10" l="1"/>
  <c r="Q258" i="10"/>
  <c r="Q216" i="10"/>
  <c r="Q315" i="10" l="1"/>
  <c r="Q318" i="10"/>
  <c r="Q44" i="10" l="1"/>
  <c r="Q79" i="10"/>
  <c r="Q177" i="10"/>
  <c r="Q111" i="10"/>
  <c r="Q252" i="10" l="1"/>
  <c r="Q275" i="10"/>
  <c r="Q323" i="10"/>
  <c r="Q324" i="10"/>
  <c r="Q290" i="10"/>
  <c r="Q291" i="10"/>
  <c r="Q304" i="10"/>
  <c r="Q326" i="10"/>
  <c r="Q325" i="10"/>
  <c r="Q12" i="10" l="1"/>
  <c r="S257" i="10" l="1"/>
  <c r="Q75" i="10"/>
  <c r="Q139" i="10"/>
  <c r="J14" i="13"/>
  <c r="J11" i="13"/>
  <c r="D6" i="13"/>
  <c r="D7" i="13"/>
  <c r="G7" i="13" s="1"/>
  <c r="D8" i="13"/>
  <c r="G8" i="13" s="1"/>
  <c r="D9" i="13"/>
  <c r="G9" i="13" s="1"/>
  <c r="D10" i="13"/>
  <c r="G10" i="13" s="1"/>
  <c r="D11" i="13"/>
  <c r="G11" i="13" s="1"/>
  <c r="D12" i="13"/>
  <c r="G12" i="13" s="1"/>
  <c r="D13" i="13"/>
  <c r="G13" i="13" s="1"/>
  <c r="D14" i="13"/>
  <c r="G14" i="13" s="1"/>
  <c r="D5" i="13"/>
  <c r="G5" i="13" s="1"/>
  <c r="L5" i="13" s="1"/>
  <c r="Q199" i="10"/>
  <c r="L9" i="13" l="1"/>
  <c r="G6" i="13"/>
  <c r="L6" i="13" s="1"/>
  <c r="L13" i="13"/>
  <c r="L11" i="13"/>
  <c r="L12" i="13"/>
  <c r="L10" i="13"/>
  <c r="L8" i="13"/>
  <c r="L14" i="13"/>
  <c r="L7" i="13"/>
  <c r="Q249" i="10"/>
  <c r="Q244" i="10" l="1"/>
  <c r="Q243" i="10" s="1"/>
  <c r="Q242" i="10" s="1"/>
  <c r="Q265" i="10"/>
  <c r="Q264" i="10" s="1"/>
  <c r="Q263" i="10" s="1"/>
  <c r="Q209" i="10"/>
  <c r="Q227" i="10" l="1"/>
  <c r="Q124"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H5" i="13" l="1"/>
  <c r="K5" i="13" s="1"/>
  <c r="Q221" i="10"/>
  <c r="Q224" i="10"/>
  <c r="Q116" i="10" l="1"/>
  <c r="Q239" i="10"/>
  <c r="Q238" i="10" s="1"/>
  <c r="Q237" i="10" s="1"/>
  <c r="Q235" i="10"/>
  <c r="Q234" i="10" s="1"/>
  <c r="Q233" i="10" s="1"/>
  <c r="Q230" i="10"/>
  <c r="Q229" i="10" s="1"/>
  <c r="Q228" i="10" s="1"/>
  <c r="Q201" i="10"/>
  <c r="Q198" i="10"/>
  <c r="Q194" i="10"/>
  <c r="Q175" i="10"/>
  <c r="Q174" i="10" s="1"/>
  <c r="Q172" i="10"/>
  <c r="Q171" i="10" s="1"/>
  <c r="Q168" i="10"/>
  <c r="Q167" i="10" s="1"/>
  <c r="Q159" i="10"/>
  <c r="Q156" i="10"/>
  <c r="Q154" i="10"/>
  <c r="Q145" i="10"/>
  <c r="Q141" i="10"/>
  <c r="Q126" i="10"/>
  <c r="Q110" i="10"/>
  <c r="Q107" i="10"/>
  <c r="Q105" i="10"/>
  <c r="Q95" i="10"/>
  <c r="Q91" i="10"/>
  <c r="Q78" i="10"/>
  <c r="Q74" i="10"/>
  <c r="Q72" i="10"/>
  <c r="Q71" i="10" s="1"/>
  <c r="Q68" i="10"/>
  <c r="Q67" i="10" s="1"/>
  <c r="Q65" i="10"/>
  <c r="Q63" i="10"/>
  <c r="Q61" i="10"/>
  <c r="Q58" i="10"/>
  <c r="Q56" i="10"/>
  <c r="Q53" i="10"/>
  <c r="Q51" i="10"/>
  <c r="Q48" i="10"/>
  <c r="Q45" i="10"/>
  <c r="Q40" i="10"/>
  <c r="Q37" i="10"/>
  <c r="Q35" i="10"/>
  <c r="Q33" i="10"/>
  <c r="Q29" i="10"/>
  <c r="Q28" i="10" s="1"/>
  <c r="Q23" i="10"/>
  <c r="Q22" i="10" s="1"/>
  <c r="Q21" i="10" s="1"/>
  <c r="Q20" i="10" s="1"/>
  <c r="Q19" i="10" s="1"/>
  <c r="Q55" i="10" l="1"/>
  <c r="Q50" i="10"/>
  <c r="Q232" i="10"/>
  <c r="Q60" i="10"/>
  <c r="Q32" i="10"/>
  <c r="Q31" i="10" s="1"/>
  <c r="Q153" i="10"/>
  <c r="Q140" i="10"/>
  <c r="Q208" i="10"/>
  <c r="Q150" i="10"/>
  <c r="Q149" i="10" s="1"/>
  <c r="Q148" i="10" s="1"/>
  <c r="Q179" i="10"/>
  <c r="Q178" i="10" s="1"/>
  <c r="Q166" i="10" s="1"/>
  <c r="Q181" i="10"/>
  <c r="Q191" i="10"/>
  <c r="Q190" i="10" s="1"/>
  <c r="Q193" i="10"/>
  <c r="Q204" i="10"/>
  <c r="Q203" i="10" s="1"/>
  <c r="Q188" i="10"/>
  <c r="Q187" i="10" s="1"/>
  <c r="Q43" i="10" l="1"/>
  <c r="Q104" i="10"/>
  <c r="Q103" i="10" s="1"/>
  <c r="Q102" i="10" s="1"/>
  <c r="Q101" i="10" s="1"/>
  <c r="Q115" i="10"/>
  <c r="Q114" i="10" s="1"/>
  <c r="Q152" i="10"/>
  <c r="Q197" i="10"/>
  <c r="Q186" i="10" s="1"/>
  <c r="Q185" i="10" s="1"/>
  <c r="Q207" i="10"/>
  <c r="Q109" i="10" l="1"/>
  <c r="Q269" i="10"/>
  <c r="Q271" i="10"/>
  <c r="Q276" i="10"/>
  <c r="Q274" i="10" s="1"/>
  <c r="Q278" i="10"/>
  <c r="Q280" i="10"/>
  <c r="Q282" i="10"/>
  <c r="Q285" i="10"/>
  <c r="Q303" i="10"/>
  <c r="Q289" i="10" s="1"/>
  <c r="Q288" i="10" s="1"/>
  <c r="Q287" i="10" s="1"/>
  <c r="Q273" i="10" l="1"/>
  <c r="Q268" i="10"/>
  <c r="F14" i="13" l="1"/>
  <c r="F13" i="13"/>
  <c r="I13" i="13" s="1"/>
  <c r="J13" i="13" s="1"/>
  <c r="F12" i="13"/>
  <c r="I12" i="13" s="1"/>
  <c r="J12" i="13" s="1"/>
  <c r="F11" i="13"/>
  <c r="F6" i="13" l="1"/>
  <c r="I6" i="13" s="1"/>
  <c r="J6" i="13" s="1"/>
  <c r="F7" i="13"/>
  <c r="I7" i="13" s="1"/>
  <c r="J7" i="13" s="1"/>
  <c r="F8" i="13"/>
  <c r="I8" i="13" s="1"/>
  <c r="J8" i="13" s="1"/>
  <c r="F9" i="13"/>
  <c r="I9" i="13" s="1"/>
  <c r="J9" i="13" s="1"/>
  <c r="F10" i="13"/>
  <c r="I10" i="13" s="1"/>
  <c r="J10" i="13" s="1"/>
  <c r="F5" i="13"/>
  <c r="I5" i="13" s="1"/>
  <c r="J5" i="13" s="1"/>
  <c r="Q27" i="10" l="1"/>
  <c r="Q99" i="10"/>
  <c r="Q98" i="10" s="1"/>
  <c r="Q90" i="10" s="1"/>
  <c r="Q89" i="10" s="1"/>
  <c r="Q87" i="10"/>
  <c r="Q85" i="10"/>
  <c r="Q17" i="10"/>
  <c r="Q16" i="10" s="1"/>
  <c r="Q11" i="10"/>
  <c r="Q10" i="10" l="1"/>
  <c r="Q9" i="10" s="1"/>
  <c r="Q8" i="10" s="1"/>
  <c r="Q84" i="10"/>
  <c r="Q70" i="10" s="1"/>
  <c r="U133" i="12"/>
  <c r="Q26" i="10" l="1"/>
  <c r="Q25" i="10" s="1"/>
  <c r="Q7" i="10" s="1"/>
  <c r="S7" i="10" s="1"/>
  <c r="Q255" i="10" l="1"/>
  <c r="Q251" i="10" s="1"/>
  <c r="Q241" i="10" s="1"/>
  <c r="Q206" i="10" l="1"/>
  <c r="Q184" i="10" l="1"/>
  <c r="Q183" i="10" s="1"/>
  <c r="S183" i="10" s="1"/>
  <c r="T298" i="12" l="1"/>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55" i="12" l="1"/>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T79" i="12" l="1"/>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31" i="12" l="1"/>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60601</t>
        </r>
        <r>
          <rPr>
            <b/>
            <sz val="9"/>
            <color indexed="81"/>
            <rFont val="Tahoma"/>
            <family val="2"/>
          </rPr>
          <t xml:space="preserve">
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t>
        </r>
      </text>
    </comment>
    <comment ref="Q100"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t>
        </r>
      </text>
    </comment>
    <comment ref="L117"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P136"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39" authorId="1" shapeId="0">
      <text>
        <r>
          <rPr>
            <b/>
            <sz val="9"/>
            <color indexed="81"/>
            <rFont val="Tahoma"/>
            <family val="2"/>
          </rPr>
          <t>Oficio:</t>
        </r>
        <r>
          <rPr>
            <sz val="9"/>
            <color indexed="81"/>
            <rFont val="Tahoma"/>
            <family val="2"/>
          </rPr>
          <t xml:space="preserve"> 59312
Se cambia UNSPSC: 80101500</t>
        </r>
      </text>
    </comment>
    <comment ref="Q211"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15"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t>
        </r>
      </text>
    </comment>
    <comment ref="Q216"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Q225"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53"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5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t>
        </r>
      </text>
    </comment>
    <comment ref="Q256"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57"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t>
        </r>
        <r>
          <rPr>
            <sz val="9"/>
            <color indexed="81"/>
            <rFont val="Tahoma"/>
            <family val="2"/>
          </rPr>
          <t xml:space="preserve">
</t>
        </r>
      </text>
    </comment>
    <comment ref="Q25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59"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SERVICIOS DE LIMPIEZA Y ASEO DE AREAS COMUNES DE VIVIENDAS FISCALES DE LA CIUDAD DE IBAGUE Y YOPAL</t>
        </r>
      </text>
    </comment>
    <comment ref="Q26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313"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15"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8"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22" authorId="1" shapeId="0">
      <text>
        <r>
          <rPr>
            <b/>
            <sz val="9"/>
            <color indexed="81"/>
            <rFont val="Tahoma"/>
            <charset val="1"/>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<sst xmlns="http://schemas.openxmlformats.org/spreadsheetml/2006/main" count="111514" uniqueCount="106205">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</sst>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0" fontId="1" fillId="28" borderId="22" xfId="0" applyFont="1" applyFill="1" applyBorder="1" applyAlignment="1" applyProtection="1">
      <alignment horizontal="center" vertical="center" wrapText="1"/>
      <protection locked="0"/>
    </xf>
    <xf numFmtId="0" fontId="1" fillId="28" borderId="1" xfId="0" applyFont="1" applyFill="1" applyBorder="1" applyAlignment="1" applyProtection="1">
      <alignment horizontal="center" vertical="center"/>
      <protection locked="0"/>
    </xf>
    <xf numFmtId="0" fontId="1" fillId="28" borderId="1" xfId="0" applyFont="1" applyFill="1" applyBorder="1" applyProtection="1">
      <protection locked="0"/>
    </xf>
    <xf numFmtId="0" fontId="1" fillId="28" borderId="16" xfId="0" applyFont="1" applyFill="1" applyBorder="1" applyAlignment="1" applyProtection="1">
      <alignment vertical="center"/>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4" fillId="28"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8" fillId="28" borderId="1" xfId="0" applyFont="1" applyFill="1" applyBorder="1" applyAlignment="1" applyProtection="1">
      <alignment vertical="center" wrapText="1"/>
      <protection locked="0"/>
    </xf>
    <xf numFmtId="4" fontId="18" fillId="28" borderId="1" xfId="2" applyNumberFormat="1" applyFont="1" applyFill="1" applyBorder="1" applyAlignment="1" applyProtection="1">
      <alignment horizontal="right" vertical="center" wrapText="1"/>
      <protection locked="0"/>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4" fillId="28" borderId="1" xfId="2" applyNumberFormat="1" applyFont="1" applyFill="1" applyBorder="1" applyAlignment="1" applyProtection="1">
      <alignment horizontal="center" vertical="center" wrapText="1"/>
      <protection locked="0"/>
    </xf>
    <xf numFmtId="165" fontId="4" fillId="28"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9">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T328"/>
  <sheetViews>
    <sheetView showGridLines="0" tabSelected="1" topLeftCell="M6" zoomScale="90" zoomScaleNormal="90" workbookViewId="0">
      <pane ySplit="1350" topLeftCell="A299" activePane="bottomLeft"/>
      <selection activeCell="Q6" sqref="Q6"/>
      <selection pane="bottomLeft" activeCell="Q324" sqref="Q324"/>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97" customWidth="1"/>
    <col min="14" max="14" width="15.7109375" style="774" customWidth="1"/>
    <col min="15" max="15" width="18.140625" style="775" customWidth="1"/>
    <col min="16" max="16" width="18.140625" style="776" customWidth="1"/>
    <col min="17" max="17" width="20.5703125" style="741" customWidth="1"/>
    <col min="18" max="18" width="22.28515625" style="9" customWidth="1"/>
    <col min="19" max="19" width="25" style="5" customWidth="1"/>
    <col min="20" max="20" width="26.7109375" style="10" customWidth="1"/>
    <col min="21" max="16384" width="11.5703125" style="348"/>
  </cols>
  <sheetData>
    <row r="1" spans="2:20" x14ac:dyDescent="0.2">
      <c r="B1" s="5"/>
      <c r="C1" s="5"/>
      <c r="D1" s="5"/>
      <c r="E1" s="5"/>
      <c r="F1" s="5"/>
      <c r="G1" s="5"/>
      <c r="H1" s="5"/>
      <c r="I1" s="5"/>
      <c r="J1" s="5"/>
      <c r="K1" s="5"/>
      <c r="L1" s="5"/>
      <c r="M1" s="773"/>
    </row>
    <row r="2" spans="2:20" ht="15.75" x14ac:dyDescent="0.25">
      <c r="B2" s="11" t="s">
        <v>498</v>
      </c>
      <c r="C2" s="5"/>
      <c r="D2" s="5"/>
      <c r="E2" s="5"/>
      <c r="F2" s="5"/>
      <c r="G2" s="5"/>
      <c r="H2" s="5"/>
      <c r="I2" s="5"/>
      <c r="J2" s="5"/>
      <c r="K2" s="5"/>
      <c r="L2" s="5"/>
      <c r="M2" s="773"/>
    </row>
    <row r="3" spans="2:20" ht="15.75" x14ac:dyDescent="0.25">
      <c r="B3" s="11"/>
      <c r="C3" s="5"/>
      <c r="D3" s="5"/>
      <c r="E3" s="5"/>
      <c r="F3" s="5"/>
      <c r="G3" s="5"/>
      <c r="H3" s="5"/>
      <c r="I3" s="5"/>
      <c r="J3" s="5"/>
      <c r="K3" s="5"/>
      <c r="L3" s="5"/>
      <c r="M3" s="773"/>
    </row>
    <row r="4" spans="2:20" ht="15.75" x14ac:dyDescent="0.25">
      <c r="B4" s="11" t="s">
        <v>148</v>
      </c>
      <c r="C4" s="5"/>
      <c r="D4" s="5"/>
      <c r="E4" s="5"/>
      <c r="F4" s="5"/>
      <c r="G4" s="5"/>
      <c r="H4" s="5"/>
      <c r="I4" s="5"/>
      <c r="J4" s="5"/>
      <c r="K4" s="5"/>
      <c r="M4" s="773"/>
    </row>
    <row r="5" spans="2:20" ht="18" x14ac:dyDescent="0.2">
      <c r="B5" s="5"/>
      <c r="C5" s="5"/>
      <c r="D5" s="5"/>
      <c r="E5" s="5"/>
      <c r="F5" s="5"/>
      <c r="G5" s="5"/>
      <c r="H5" s="5"/>
      <c r="I5" s="5"/>
      <c r="J5" s="5"/>
      <c r="K5" s="5"/>
      <c r="L5" s="5"/>
      <c r="M5" s="773"/>
      <c r="T5" s="278" t="s">
        <v>464</v>
      </c>
    </row>
    <row r="6" spans="2:20"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42" t="s">
        <v>106090</v>
      </c>
      <c r="R6" s="320" t="s">
        <v>106021</v>
      </c>
      <c r="S6" s="320" t="s">
        <v>524</v>
      </c>
      <c r="T6" s="318" t="s">
        <v>147</v>
      </c>
    </row>
    <row r="7" spans="2:20" ht="15.75" x14ac:dyDescent="0.2">
      <c r="B7" s="309" t="s">
        <v>7</v>
      </c>
      <c r="C7" s="309" t="s">
        <v>20</v>
      </c>
      <c r="D7" s="309"/>
      <c r="E7" s="309"/>
      <c r="F7" s="309"/>
      <c r="G7" s="309"/>
      <c r="H7" s="309"/>
      <c r="I7" s="309"/>
      <c r="J7" s="309"/>
      <c r="K7" s="326"/>
      <c r="L7" s="315" t="s">
        <v>244</v>
      </c>
      <c r="M7" s="777"/>
      <c r="N7" s="777"/>
      <c r="O7" s="778"/>
      <c r="P7" s="778"/>
      <c r="Q7" s="743">
        <f>+Q8+Q25</f>
        <v>5465000000</v>
      </c>
      <c r="R7" s="228">
        <v>5465000000</v>
      </c>
      <c r="S7" s="251">
        <f>+Q7-R7</f>
        <v>0</v>
      </c>
      <c r="T7" s="679"/>
    </row>
    <row r="8" spans="2:20" s="349" customFormat="1" ht="15.75" x14ac:dyDescent="0.25">
      <c r="B8" s="310" t="s">
        <v>7</v>
      </c>
      <c r="C8" s="310" t="s">
        <v>20</v>
      </c>
      <c r="D8" s="310" t="s">
        <v>8</v>
      </c>
      <c r="E8" s="310"/>
      <c r="F8" s="310"/>
      <c r="G8" s="310"/>
      <c r="H8" s="310"/>
      <c r="I8" s="310"/>
      <c r="J8" s="310"/>
      <c r="K8" s="327"/>
      <c r="L8" s="231" t="s">
        <v>25</v>
      </c>
      <c r="M8" s="779"/>
      <c r="N8" s="779"/>
      <c r="O8" s="780"/>
      <c r="P8" s="780"/>
      <c r="Q8" s="744">
        <f>+Q9</f>
        <v>326700000</v>
      </c>
      <c r="R8" s="209"/>
      <c r="S8" s="280"/>
      <c r="T8" s="680"/>
    </row>
    <row r="9" spans="2:20" x14ac:dyDescent="0.2">
      <c r="B9" s="33" t="s">
        <v>7</v>
      </c>
      <c r="C9" s="33" t="s">
        <v>20</v>
      </c>
      <c r="D9" s="33" t="s">
        <v>8</v>
      </c>
      <c r="E9" s="33" t="s">
        <v>8</v>
      </c>
      <c r="F9" s="33"/>
      <c r="G9" s="33"/>
      <c r="H9" s="33"/>
      <c r="I9" s="33"/>
      <c r="J9" s="33"/>
      <c r="K9" s="328"/>
      <c r="L9" s="232" t="s">
        <v>26</v>
      </c>
      <c r="M9" s="35"/>
      <c r="N9" s="35"/>
      <c r="O9" s="36"/>
      <c r="P9" s="36"/>
      <c r="Q9" s="745">
        <f>+Q10+Q19</f>
        <v>326700000</v>
      </c>
      <c r="R9" s="210"/>
      <c r="S9" s="281"/>
      <c r="T9" s="681"/>
    </row>
    <row r="10" spans="2:20" x14ac:dyDescent="0.2">
      <c r="B10" s="199" t="s">
        <v>7</v>
      </c>
      <c r="C10" s="199" t="s">
        <v>20</v>
      </c>
      <c r="D10" s="199" t="s">
        <v>8</v>
      </c>
      <c r="E10" s="199" t="s">
        <v>8</v>
      </c>
      <c r="F10" s="199" t="s">
        <v>12</v>
      </c>
      <c r="G10" s="199"/>
      <c r="H10" s="199"/>
      <c r="I10" s="199"/>
      <c r="J10" s="199"/>
      <c r="K10" s="329"/>
      <c r="L10" s="233" t="s">
        <v>35</v>
      </c>
      <c r="M10" s="41"/>
      <c r="N10" s="41"/>
      <c r="O10" s="42"/>
      <c r="P10" s="42"/>
      <c r="Q10" s="746">
        <f>+Q11+Q16</f>
        <v>247000000</v>
      </c>
      <c r="R10" s="211"/>
      <c r="S10" s="211"/>
      <c r="T10" s="682"/>
    </row>
    <row r="11" spans="2:20" x14ac:dyDescent="0.2">
      <c r="B11" s="45" t="s">
        <v>7</v>
      </c>
      <c r="C11" s="45" t="s">
        <v>20</v>
      </c>
      <c r="D11" s="45" t="s">
        <v>8</v>
      </c>
      <c r="E11" s="45" t="s">
        <v>8</v>
      </c>
      <c r="F11" s="45" t="s">
        <v>12</v>
      </c>
      <c r="G11" s="45" t="s">
        <v>12</v>
      </c>
      <c r="H11" s="45"/>
      <c r="I11" s="45"/>
      <c r="J11" s="45"/>
      <c r="K11" s="330"/>
      <c r="L11" s="234" t="s">
        <v>36</v>
      </c>
      <c r="M11" s="47"/>
      <c r="N11" s="47"/>
      <c r="O11" s="48"/>
      <c r="P11" s="48"/>
      <c r="Q11" s="747">
        <f>+Q12</f>
        <v>177000000</v>
      </c>
      <c r="R11" s="212"/>
      <c r="S11" s="212"/>
      <c r="T11" s="90"/>
    </row>
    <row r="12" spans="2:20" ht="30" x14ac:dyDescent="0.2">
      <c r="B12" s="51" t="s">
        <v>7</v>
      </c>
      <c r="C12" s="51" t="s">
        <v>20</v>
      </c>
      <c r="D12" s="51" t="s">
        <v>8</v>
      </c>
      <c r="E12" s="51" t="s">
        <v>8</v>
      </c>
      <c r="F12" s="51" t="s">
        <v>12</v>
      </c>
      <c r="G12" s="51" t="s">
        <v>12</v>
      </c>
      <c r="H12" s="52" t="s">
        <v>20</v>
      </c>
      <c r="I12" s="51"/>
      <c r="J12" s="51"/>
      <c r="K12" s="51"/>
      <c r="L12" s="235" t="s">
        <v>37</v>
      </c>
      <c r="M12" s="54"/>
      <c r="N12" s="54"/>
      <c r="O12" s="55"/>
      <c r="P12" s="55"/>
      <c r="Q12" s="748">
        <f>SUM(Q13:Q15)</f>
        <v>177000000</v>
      </c>
      <c r="R12" s="213"/>
      <c r="S12" s="213"/>
      <c r="T12" s="683"/>
    </row>
    <row r="13" spans="2:20"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9">
        <f>100000000-100000000</f>
        <v>0</v>
      </c>
      <c r="R13" s="62"/>
      <c r="S13" s="63"/>
      <c r="T13" s="94" t="s">
        <v>166</v>
      </c>
    </row>
    <row r="14" spans="2:20"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9">
        <f>110000000</f>
        <v>110000000</v>
      </c>
      <c r="R14" s="62"/>
      <c r="S14" s="63"/>
      <c r="T14" s="94" t="s">
        <v>156</v>
      </c>
    </row>
    <row r="15" spans="2:20"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9">
        <v>67000000</v>
      </c>
      <c r="R15" s="62"/>
      <c r="S15" s="63"/>
      <c r="T15" s="94" t="s">
        <v>156</v>
      </c>
    </row>
    <row r="16" spans="2:20" x14ac:dyDescent="0.2">
      <c r="B16" s="45" t="s">
        <v>7</v>
      </c>
      <c r="C16" s="45" t="s">
        <v>20</v>
      </c>
      <c r="D16" s="45" t="s">
        <v>8</v>
      </c>
      <c r="E16" s="45" t="s">
        <v>8</v>
      </c>
      <c r="F16" s="45" t="s">
        <v>12</v>
      </c>
      <c r="G16" s="45" t="s">
        <v>13</v>
      </c>
      <c r="H16" s="45"/>
      <c r="I16" s="45"/>
      <c r="J16" s="45"/>
      <c r="K16" s="330"/>
      <c r="L16" s="234" t="s">
        <v>39</v>
      </c>
      <c r="M16" s="47"/>
      <c r="N16" s="47"/>
      <c r="O16" s="48"/>
      <c r="P16" s="48"/>
      <c r="Q16" s="747">
        <f>+Q17</f>
        <v>70000000</v>
      </c>
      <c r="R16" s="212"/>
      <c r="S16" s="212"/>
      <c r="T16" s="90"/>
    </row>
    <row r="17" spans="2:20" ht="30" x14ac:dyDescent="0.2">
      <c r="B17" s="51" t="s">
        <v>7</v>
      </c>
      <c r="C17" s="51" t="s">
        <v>20</v>
      </c>
      <c r="D17" s="51" t="s">
        <v>8</v>
      </c>
      <c r="E17" s="51" t="s">
        <v>8</v>
      </c>
      <c r="F17" s="51" t="s">
        <v>12</v>
      </c>
      <c r="G17" s="51" t="s">
        <v>13</v>
      </c>
      <c r="H17" s="51" t="s">
        <v>20</v>
      </c>
      <c r="I17" s="51"/>
      <c r="J17" s="51"/>
      <c r="K17" s="51"/>
      <c r="L17" s="235" t="s">
        <v>196</v>
      </c>
      <c r="M17" s="54"/>
      <c r="N17" s="54"/>
      <c r="O17" s="55"/>
      <c r="P17" s="55"/>
      <c r="Q17" s="748">
        <f>+Q18</f>
        <v>70000000</v>
      </c>
      <c r="R17" s="213"/>
      <c r="S17" s="213"/>
      <c r="T17" s="91"/>
    </row>
    <row r="18" spans="2:20"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50">
        <v>70000000</v>
      </c>
      <c r="R18" s="716"/>
      <c r="S18" s="804"/>
      <c r="T18" s="94" t="s">
        <v>156</v>
      </c>
    </row>
    <row r="19" spans="2:20" x14ac:dyDescent="0.2">
      <c r="B19" s="199" t="s">
        <v>7</v>
      </c>
      <c r="C19" s="199" t="s">
        <v>20</v>
      </c>
      <c r="D19" s="199" t="s">
        <v>8</v>
      </c>
      <c r="E19" s="199" t="s">
        <v>8</v>
      </c>
      <c r="F19" s="199" t="s">
        <v>14</v>
      </c>
      <c r="G19" s="199"/>
      <c r="H19" s="199"/>
      <c r="I19" s="199"/>
      <c r="J19" s="199"/>
      <c r="K19" s="329"/>
      <c r="L19" s="233" t="s">
        <v>41</v>
      </c>
      <c r="M19" s="41"/>
      <c r="N19" s="41"/>
      <c r="O19" s="42"/>
      <c r="P19" s="42"/>
      <c r="Q19" s="746">
        <f>+Q20</f>
        <v>79700000</v>
      </c>
      <c r="R19" s="211"/>
      <c r="S19" s="211"/>
      <c r="T19" s="682"/>
    </row>
    <row r="20" spans="2:20" x14ac:dyDescent="0.2">
      <c r="B20" s="45" t="s">
        <v>7</v>
      </c>
      <c r="C20" s="45" t="s">
        <v>20</v>
      </c>
      <c r="D20" s="45" t="s">
        <v>8</v>
      </c>
      <c r="E20" s="45" t="s">
        <v>8</v>
      </c>
      <c r="F20" s="45" t="s">
        <v>14</v>
      </c>
      <c r="G20" s="45" t="s">
        <v>10</v>
      </c>
      <c r="H20" s="45"/>
      <c r="I20" s="45"/>
      <c r="J20" s="45"/>
      <c r="K20" s="330"/>
      <c r="L20" s="234" t="s">
        <v>42</v>
      </c>
      <c r="M20" s="47"/>
      <c r="N20" s="47"/>
      <c r="O20" s="48"/>
      <c r="P20" s="48"/>
      <c r="Q20" s="747">
        <f>+Q21</f>
        <v>79700000</v>
      </c>
      <c r="R20" s="212"/>
      <c r="S20" s="212"/>
      <c r="T20" s="90"/>
    </row>
    <row r="21" spans="2:20" x14ac:dyDescent="0.2">
      <c r="B21" s="51" t="s">
        <v>7</v>
      </c>
      <c r="C21" s="51" t="s">
        <v>20</v>
      </c>
      <c r="D21" s="51" t="s">
        <v>8</v>
      </c>
      <c r="E21" s="51" t="s">
        <v>8</v>
      </c>
      <c r="F21" s="51" t="s">
        <v>14</v>
      </c>
      <c r="G21" s="51" t="s">
        <v>10</v>
      </c>
      <c r="H21" s="51" t="s">
        <v>23</v>
      </c>
      <c r="I21" s="51"/>
      <c r="J21" s="51"/>
      <c r="K21" s="51"/>
      <c r="L21" s="235" t="s">
        <v>43</v>
      </c>
      <c r="M21" s="54"/>
      <c r="N21" s="54"/>
      <c r="O21" s="55"/>
      <c r="P21" s="55"/>
      <c r="Q21" s="748">
        <f>+Q22</f>
        <v>79700000</v>
      </c>
      <c r="R21" s="213"/>
      <c r="S21" s="213"/>
      <c r="T21" s="91"/>
    </row>
    <row r="22" spans="2:20"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8">
        <f>+Q23</f>
        <v>79700000</v>
      </c>
      <c r="R22" s="213"/>
      <c r="S22" s="213"/>
      <c r="T22" s="91"/>
    </row>
    <row r="23" spans="2:20"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8">
        <f>+Q24</f>
        <v>79700000</v>
      </c>
      <c r="R23" s="213"/>
      <c r="S23" s="213"/>
      <c r="T23" s="91"/>
    </row>
    <row r="24" spans="2:20" ht="60" x14ac:dyDescent="0.2">
      <c r="B24" s="321"/>
      <c r="C24" s="93"/>
      <c r="D24" s="93"/>
      <c r="E24" s="93"/>
      <c r="F24" s="93"/>
      <c r="G24" s="93"/>
      <c r="H24" s="93"/>
      <c r="I24" s="93"/>
      <c r="J24" s="344"/>
      <c r="K24" s="328">
        <v>43231500</v>
      </c>
      <c r="L24" s="58" t="s">
        <v>380</v>
      </c>
      <c r="M24" s="59">
        <v>44956</v>
      </c>
      <c r="N24" s="59" t="s">
        <v>259</v>
      </c>
      <c r="O24" s="60" t="s">
        <v>234</v>
      </c>
      <c r="P24" s="60" t="s">
        <v>425</v>
      </c>
      <c r="Q24" s="749">
        <v>79700000</v>
      </c>
      <c r="R24" s="62"/>
      <c r="S24" s="63"/>
      <c r="T24" s="94" t="s">
        <v>163</v>
      </c>
    </row>
    <row r="25" spans="2:20" s="349" customFormat="1" ht="15.75" x14ac:dyDescent="0.25">
      <c r="B25" s="310" t="s">
        <v>7</v>
      </c>
      <c r="C25" s="310" t="s">
        <v>20</v>
      </c>
      <c r="D25" s="310" t="s">
        <v>20</v>
      </c>
      <c r="E25" s="310"/>
      <c r="F25" s="310"/>
      <c r="G25" s="310"/>
      <c r="H25" s="310"/>
      <c r="I25" s="310"/>
      <c r="J25" s="310"/>
      <c r="K25" s="327"/>
      <c r="L25" s="231" t="s">
        <v>46</v>
      </c>
      <c r="M25" s="779"/>
      <c r="N25" s="779"/>
      <c r="O25" s="780"/>
      <c r="P25" s="780"/>
      <c r="Q25" s="744">
        <f>+Q26+Q89</f>
        <v>5138300000</v>
      </c>
      <c r="R25" s="209"/>
      <c r="S25" s="209"/>
      <c r="T25" s="680"/>
    </row>
    <row r="26" spans="2:20" x14ac:dyDescent="0.2">
      <c r="B26" s="33" t="s">
        <v>7</v>
      </c>
      <c r="C26" s="33" t="s">
        <v>20</v>
      </c>
      <c r="D26" s="33" t="s">
        <v>20</v>
      </c>
      <c r="E26" s="33" t="s">
        <v>8</v>
      </c>
      <c r="F26" s="33"/>
      <c r="G26" s="33"/>
      <c r="H26" s="33"/>
      <c r="I26" s="33"/>
      <c r="J26" s="33"/>
      <c r="K26" s="328"/>
      <c r="L26" s="232" t="s">
        <v>47</v>
      </c>
      <c r="M26" s="35"/>
      <c r="N26" s="35"/>
      <c r="O26" s="36"/>
      <c r="P26" s="36"/>
      <c r="Q26" s="745">
        <f>+Q27+Q31+Q43+Q70</f>
        <v>715172000</v>
      </c>
      <c r="R26" s="210"/>
      <c r="S26" s="210"/>
      <c r="T26" s="684"/>
    </row>
    <row r="27" spans="2:20" x14ac:dyDescent="0.2">
      <c r="B27" s="199" t="s">
        <v>7</v>
      </c>
      <c r="C27" s="199" t="s">
        <v>20</v>
      </c>
      <c r="D27" s="199" t="s">
        <v>20</v>
      </c>
      <c r="E27" s="199" t="s">
        <v>8</v>
      </c>
      <c r="F27" s="199" t="s">
        <v>138</v>
      </c>
      <c r="G27" s="199"/>
      <c r="H27" s="199"/>
      <c r="I27" s="199"/>
      <c r="J27" s="199"/>
      <c r="K27" s="329"/>
      <c r="L27" s="233" t="s">
        <v>139</v>
      </c>
      <c r="M27" s="41"/>
      <c r="N27" s="41"/>
      <c r="O27" s="42"/>
      <c r="P27" s="42"/>
      <c r="Q27" s="746">
        <f>+Q28</f>
        <v>10000000</v>
      </c>
      <c r="R27" s="211"/>
      <c r="S27" s="211"/>
      <c r="T27" s="682"/>
    </row>
    <row r="28" spans="2:20" x14ac:dyDescent="0.2">
      <c r="B28" s="45" t="s">
        <v>7</v>
      </c>
      <c r="C28" s="45" t="s">
        <v>20</v>
      </c>
      <c r="D28" s="45" t="s">
        <v>20</v>
      </c>
      <c r="E28" s="45" t="s">
        <v>8</v>
      </c>
      <c r="F28" s="45" t="s">
        <v>138</v>
      </c>
      <c r="G28" s="45" t="s">
        <v>9</v>
      </c>
      <c r="H28" s="45"/>
      <c r="I28" s="45"/>
      <c r="J28" s="45"/>
      <c r="K28" s="330"/>
      <c r="L28" s="234" t="s">
        <v>140</v>
      </c>
      <c r="M28" s="47"/>
      <c r="N28" s="47"/>
      <c r="O28" s="48"/>
      <c r="P28" s="48"/>
      <c r="Q28" s="747">
        <f>+Q29</f>
        <v>10000000</v>
      </c>
      <c r="R28" s="212"/>
      <c r="S28" s="212"/>
      <c r="T28" s="90"/>
    </row>
    <row r="29" spans="2:20"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51">
        <f>+Q30</f>
        <v>10000000</v>
      </c>
      <c r="R29" s="214"/>
      <c r="S29" s="214"/>
      <c r="T29" s="685"/>
    </row>
    <row r="30" spans="2:20" ht="30" x14ac:dyDescent="0.2">
      <c r="B30" s="94"/>
      <c r="C30" s="302"/>
      <c r="D30" s="302"/>
      <c r="E30" s="302"/>
      <c r="F30" s="302"/>
      <c r="G30" s="302"/>
      <c r="H30" s="302"/>
      <c r="I30" s="302"/>
      <c r="J30" s="347"/>
      <c r="K30" s="706">
        <v>50201700</v>
      </c>
      <c r="L30" s="129" t="s">
        <v>304</v>
      </c>
      <c r="M30" s="59">
        <v>44972</v>
      </c>
      <c r="N30" s="59" t="s">
        <v>256</v>
      </c>
      <c r="O30" s="60" t="s">
        <v>305</v>
      </c>
      <c r="P30" s="60" t="s">
        <v>219</v>
      </c>
      <c r="Q30" s="749">
        <v>10000000</v>
      </c>
      <c r="R30" s="62"/>
      <c r="S30" s="63"/>
      <c r="T30" s="94" t="s">
        <v>163</v>
      </c>
    </row>
    <row r="31" spans="2:20" ht="30" x14ac:dyDescent="0.2">
      <c r="B31" s="199" t="s">
        <v>7</v>
      </c>
      <c r="C31" s="199" t="s">
        <v>20</v>
      </c>
      <c r="D31" s="199" t="s">
        <v>20</v>
      </c>
      <c r="E31" s="199" t="s">
        <v>8</v>
      </c>
      <c r="F31" s="199" t="s">
        <v>10</v>
      </c>
      <c r="G31" s="199"/>
      <c r="H31" s="199"/>
      <c r="I31" s="199"/>
      <c r="J31" s="199"/>
      <c r="K31" s="329"/>
      <c r="L31" s="233" t="s">
        <v>48</v>
      </c>
      <c r="M31" s="41"/>
      <c r="N31" s="41"/>
      <c r="O31" s="42"/>
      <c r="P31" s="42"/>
      <c r="Q31" s="746">
        <f>+Q32+Q37+Q40</f>
        <v>130800000</v>
      </c>
      <c r="R31" s="211"/>
      <c r="S31" s="211"/>
      <c r="T31" s="682"/>
    </row>
    <row r="32" spans="2:20" ht="30" x14ac:dyDescent="0.2">
      <c r="B32" s="45" t="s">
        <v>7</v>
      </c>
      <c r="C32" s="45" t="s">
        <v>20</v>
      </c>
      <c r="D32" s="45" t="s">
        <v>20</v>
      </c>
      <c r="E32" s="45" t="s">
        <v>8</v>
      </c>
      <c r="F32" s="45" t="s">
        <v>10</v>
      </c>
      <c r="G32" s="45" t="s">
        <v>11</v>
      </c>
      <c r="H32" s="45"/>
      <c r="I32" s="45"/>
      <c r="J32" s="45"/>
      <c r="K32" s="330"/>
      <c r="L32" s="234" t="s">
        <v>49</v>
      </c>
      <c r="M32" s="47"/>
      <c r="N32" s="47"/>
      <c r="O32" s="48"/>
      <c r="P32" s="48"/>
      <c r="Q32" s="747">
        <f>+Q33+Q35</f>
        <v>13100000</v>
      </c>
      <c r="R32" s="212"/>
      <c r="S32" s="212"/>
      <c r="T32" s="90"/>
    </row>
    <row r="33" spans="2:20" x14ac:dyDescent="0.2">
      <c r="B33" s="51" t="s">
        <v>7</v>
      </c>
      <c r="C33" s="51" t="s">
        <v>20</v>
      </c>
      <c r="D33" s="51" t="s">
        <v>20</v>
      </c>
      <c r="E33" s="51" t="s">
        <v>8</v>
      </c>
      <c r="F33" s="51" t="s">
        <v>10</v>
      </c>
      <c r="G33" s="51" t="s">
        <v>11</v>
      </c>
      <c r="H33" s="51" t="s">
        <v>27</v>
      </c>
      <c r="I33" s="51"/>
      <c r="J33" s="51"/>
      <c r="K33" s="51"/>
      <c r="L33" s="235" t="s">
        <v>50</v>
      </c>
      <c r="M33" s="54"/>
      <c r="N33" s="54"/>
      <c r="O33" s="55"/>
      <c r="P33" s="55"/>
      <c r="Q33" s="748">
        <f>+Q34</f>
        <v>3100000</v>
      </c>
      <c r="R33" s="213"/>
      <c r="S33" s="213"/>
      <c r="T33" s="91"/>
    </row>
    <row r="34" spans="2:20" ht="30" x14ac:dyDescent="0.2">
      <c r="B34" s="321"/>
      <c r="C34" s="93"/>
      <c r="D34" s="93"/>
      <c r="E34" s="93"/>
      <c r="F34" s="93"/>
      <c r="G34" s="93"/>
      <c r="H34" s="93"/>
      <c r="I34" s="93"/>
      <c r="J34" s="344"/>
      <c r="K34" s="706">
        <v>50161500</v>
      </c>
      <c r="L34" s="129" t="s">
        <v>306</v>
      </c>
      <c r="M34" s="59">
        <v>44972</v>
      </c>
      <c r="N34" s="59" t="s">
        <v>256</v>
      </c>
      <c r="O34" s="60" t="s">
        <v>305</v>
      </c>
      <c r="P34" s="60" t="s">
        <v>219</v>
      </c>
      <c r="Q34" s="749">
        <v>3100000</v>
      </c>
      <c r="R34" s="62"/>
      <c r="S34" s="63"/>
      <c r="T34" s="94" t="s">
        <v>163</v>
      </c>
    </row>
    <row r="35" spans="2:20" x14ac:dyDescent="0.2">
      <c r="B35" s="51" t="s">
        <v>7</v>
      </c>
      <c r="C35" s="51" t="s">
        <v>20</v>
      </c>
      <c r="D35" s="51" t="s">
        <v>20</v>
      </c>
      <c r="E35" s="51" t="s">
        <v>8</v>
      </c>
      <c r="F35" s="51" t="s">
        <v>10</v>
      </c>
      <c r="G35" s="51" t="s">
        <v>11</v>
      </c>
      <c r="H35" s="51" t="s">
        <v>30</v>
      </c>
      <c r="I35" s="51"/>
      <c r="J35" s="51"/>
      <c r="K35" s="51"/>
      <c r="L35" s="235" t="s">
        <v>51</v>
      </c>
      <c r="M35" s="54"/>
      <c r="N35" s="54"/>
      <c r="O35" s="55"/>
      <c r="P35" s="55"/>
      <c r="Q35" s="748">
        <f>+Q36</f>
        <v>10000000</v>
      </c>
      <c r="R35" s="213"/>
      <c r="S35" s="213"/>
      <c r="T35" s="91"/>
    </row>
    <row r="36" spans="2:20" ht="30" x14ac:dyDescent="0.2">
      <c r="B36" s="321"/>
      <c r="C36" s="93"/>
      <c r="D36" s="93"/>
      <c r="E36" s="93"/>
      <c r="F36" s="93"/>
      <c r="G36" s="93"/>
      <c r="H36" s="93"/>
      <c r="I36" s="93"/>
      <c r="J36" s="344"/>
      <c r="K36" s="328">
        <v>50161500</v>
      </c>
      <c r="L36" s="129" t="s">
        <v>307</v>
      </c>
      <c r="M36" s="59">
        <v>44972</v>
      </c>
      <c r="N36" s="59" t="s">
        <v>256</v>
      </c>
      <c r="O36" s="60" t="s">
        <v>305</v>
      </c>
      <c r="P36" s="60" t="s">
        <v>219</v>
      </c>
      <c r="Q36" s="749">
        <v>10000000</v>
      </c>
      <c r="R36" s="62"/>
      <c r="S36" s="63"/>
      <c r="T36" s="94" t="s">
        <v>163</v>
      </c>
    </row>
    <row r="37" spans="2:20" x14ac:dyDescent="0.2">
      <c r="B37" s="45" t="s">
        <v>7</v>
      </c>
      <c r="C37" s="45" t="s">
        <v>20</v>
      </c>
      <c r="D37" s="45" t="s">
        <v>20</v>
      </c>
      <c r="E37" s="45" t="s">
        <v>8</v>
      </c>
      <c r="F37" s="45" t="s">
        <v>10</v>
      </c>
      <c r="G37" s="45" t="s">
        <v>15</v>
      </c>
      <c r="H37" s="45"/>
      <c r="I37" s="45"/>
      <c r="J37" s="45"/>
      <c r="K37" s="330"/>
      <c r="L37" s="234" t="s">
        <v>52</v>
      </c>
      <c r="M37" s="47"/>
      <c r="N37" s="47"/>
      <c r="O37" s="48"/>
      <c r="P37" s="48"/>
      <c r="Q37" s="747">
        <f>SUM(Q38:Q39)</f>
        <v>45500000</v>
      </c>
      <c r="R37" s="212"/>
      <c r="S37" s="212"/>
      <c r="T37" s="90"/>
    </row>
    <row r="38" spans="2:20" ht="30" x14ac:dyDescent="0.2">
      <c r="B38" s="321"/>
      <c r="C38" s="93"/>
      <c r="D38" s="93"/>
      <c r="E38" s="93"/>
      <c r="F38" s="93"/>
      <c r="G38" s="93"/>
      <c r="H38" s="93"/>
      <c r="I38" s="93"/>
      <c r="J38" s="344"/>
      <c r="K38" s="328">
        <v>14121500</v>
      </c>
      <c r="L38" s="129" t="s">
        <v>308</v>
      </c>
      <c r="M38" s="59">
        <v>44972</v>
      </c>
      <c r="N38" s="59" t="s">
        <v>256</v>
      </c>
      <c r="O38" s="60" t="s">
        <v>305</v>
      </c>
      <c r="P38" s="60" t="s">
        <v>219</v>
      </c>
      <c r="Q38" s="749">
        <v>500000</v>
      </c>
      <c r="R38" s="62"/>
      <c r="S38" s="63"/>
      <c r="T38" s="94" t="s">
        <v>163</v>
      </c>
    </row>
    <row r="39" spans="2:20"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9">
        <v>45000000</v>
      </c>
      <c r="R39" s="62"/>
      <c r="S39" s="63"/>
      <c r="T39" s="94" t="s">
        <v>401</v>
      </c>
    </row>
    <row r="40" spans="2:20" x14ac:dyDescent="0.2">
      <c r="B40" s="45" t="s">
        <v>7</v>
      </c>
      <c r="C40" s="45" t="s">
        <v>20</v>
      </c>
      <c r="D40" s="45" t="s">
        <v>20</v>
      </c>
      <c r="E40" s="45" t="s">
        <v>8</v>
      </c>
      <c r="F40" s="45" t="s">
        <v>10</v>
      </c>
      <c r="G40" s="45" t="s">
        <v>16</v>
      </c>
      <c r="H40" s="45"/>
      <c r="I40" s="45"/>
      <c r="J40" s="45"/>
      <c r="K40" s="330"/>
      <c r="L40" s="234" t="s">
        <v>53</v>
      </c>
      <c r="M40" s="47"/>
      <c r="N40" s="47"/>
      <c r="O40" s="48"/>
      <c r="P40" s="48"/>
      <c r="Q40" s="747">
        <f>SUM(Q41:Q42)</f>
        <v>72200000</v>
      </c>
      <c r="R40" s="212"/>
      <c r="S40" s="212"/>
      <c r="T40" s="90"/>
    </row>
    <row r="41" spans="2:20"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9">
        <v>72200000</v>
      </c>
      <c r="R41" s="62"/>
      <c r="S41" s="63"/>
      <c r="T41" s="94" t="s">
        <v>163</v>
      </c>
    </row>
    <row r="42" spans="2:20"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9">
        <f>185000000-185000000</f>
        <v>0</v>
      </c>
      <c r="R42" s="62"/>
      <c r="S42" s="63"/>
      <c r="T42" s="94" t="s">
        <v>401</v>
      </c>
    </row>
    <row r="43" spans="2:20" ht="30" x14ac:dyDescent="0.2">
      <c r="B43" s="199" t="s">
        <v>7</v>
      </c>
      <c r="C43" s="199" t="s">
        <v>20</v>
      </c>
      <c r="D43" s="199" t="s">
        <v>20</v>
      </c>
      <c r="E43" s="199" t="s">
        <v>8</v>
      </c>
      <c r="F43" s="199" t="s">
        <v>11</v>
      </c>
      <c r="G43" s="199"/>
      <c r="H43" s="199"/>
      <c r="I43" s="199"/>
      <c r="J43" s="199"/>
      <c r="K43" s="329"/>
      <c r="L43" s="233" t="s">
        <v>54</v>
      </c>
      <c r="M43" s="41"/>
      <c r="N43" s="41"/>
      <c r="O43" s="42"/>
      <c r="P43" s="42"/>
      <c r="Q43" s="746">
        <f>+Q44+Q50+Q55+Q60+Q67</f>
        <v>320800000</v>
      </c>
      <c r="R43" s="211"/>
      <c r="S43" s="211"/>
      <c r="T43" s="682"/>
    </row>
    <row r="44" spans="2:20" ht="30" x14ac:dyDescent="0.2">
      <c r="B44" s="45" t="s">
        <v>7</v>
      </c>
      <c r="C44" s="45" t="s">
        <v>20</v>
      </c>
      <c r="D44" s="45" t="s">
        <v>20</v>
      </c>
      <c r="E44" s="45" t="s">
        <v>8</v>
      </c>
      <c r="F44" s="45" t="s">
        <v>11</v>
      </c>
      <c r="G44" s="45" t="s">
        <v>10</v>
      </c>
      <c r="H44" s="45"/>
      <c r="I44" s="45"/>
      <c r="J44" s="45"/>
      <c r="K44" s="330"/>
      <c r="L44" s="234" t="s">
        <v>55</v>
      </c>
      <c r="M44" s="47"/>
      <c r="N44" s="47"/>
      <c r="O44" s="48"/>
      <c r="P44" s="48"/>
      <c r="Q44" s="747">
        <f>+Q45+Q48</f>
        <v>65000000</v>
      </c>
      <c r="R44" s="212"/>
      <c r="S44" s="212"/>
      <c r="T44" s="90"/>
    </row>
    <row r="45" spans="2:20" x14ac:dyDescent="0.2">
      <c r="B45" s="51" t="s">
        <v>7</v>
      </c>
      <c r="C45" s="51" t="s">
        <v>20</v>
      </c>
      <c r="D45" s="51" t="s">
        <v>20</v>
      </c>
      <c r="E45" s="51" t="s">
        <v>8</v>
      </c>
      <c r="F45" s="51" t="s">
        <v>11</v>
      </c>
      <c r="G45" s="51" t="s">
        <v>10</v>
      </c>
      <c r="H45" s="51" t="s">
        <v>8</v>
      </c>
      <c r="I45" s="51"/>
      <c r="J45" s="51"/>
      <c r="K45" s="51"/>
      <c r="L45" s="235" t="s">
        <v>56</v>
      </c>
      <c r="M45" s="54"/>
      <c r="N45" s="54"/>
      <c r="O45" s="55"/>
      <c r="P45" s="55"/>
      <c r="Q45" s="748">
        <f>SUM(Q46:Q47)</f>
        <v>59500000</v>
      </c>
      <c r="R45" s="213"/>
      <c r="S45" s="213"/>
      <c r="T45" s="91"/>
    </row>
    <row r="46" spans="2:20" ht="45" x14ac:dyDescent="0.2">
      <c r="B46" s="321"/>
      <c r="C46" s="93"/>
      <c r="D46" s="93"/>
      <c r="E46" s="93"/>
      <c r="F46" s="93"/>
      <c r="G46" s="93"/>
      <c r="H46" s="93"/>
      <c r="I46" s="93"/>
      <c r="J46" s="344"/>
      <c r="K46" s="706" t="s">
        <v>229</v>
      </c>
      <c r="L46" s="129" t="s">
        <v>310</v>
      </c>
      <c r="M46" s="59">
        <v>44972</v>
      </c>
      <c r="N46" s="59" t="s">
        <v>256</v>
      </c>
      <c r="O46" s="60" t="s">
        <v>305</v>
      </c>
      <c r="P46" s="60" t="s">
        <v>219</v>
      </c>
      <c r="Q46" s="749">
        <v>14500000</v>
      </c>
      <c r="R46" s="62"/>
      <c r="S46" s="63"/>
      <c r="T46" s="94" t="s">
        <v>163</v>
      </c>
    </row>
    <row r="47" spans="2:20"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9">
        <v>45000000</v>
      </c>
      <c r="R47" s="62"/>
      <c r="S47" s="63"/>
      <c r="T47" s="94" t="s">
        <v>167</v>
      </c>
    </row>
    <row r="48" spans="2:20" ht="30" x14ac:dyDescent="0.2">
      <c r="B48" s="51" t="s">
        <v>7</v>
      </c>
      <c r="C48" s="51" t="s">
        <v>20</v>
      </c>
      <c r="D48" s="51" t="s">
        <v>20</v>
      </c>
      <c r="E48" s="51" t="s">
        <v>8</v>
      </c>
      <c r="F48" s="51" t="s">
        <v>11</v>
      </c>
      <c r="G48" s="51" t="s">
        <v>10</v>
      </c>
      <c r="H48" s="51" t="s">
        <v>24</v>
      </c>
      <c r="I48" s="51"/>
      <c r="J48" s="51"/>
      <c r="K48" s="51"/>
      <c r="L48" s="235" t="s">
        <v>122</v>
      </c>
      <c r="M48" s="54"/>
      <c r="N48" s="54"/>
      <c r="O48" s="55"/>
      <c r="P48" s="55"/>
      <c r="Q48" s="748">
        <f>SUM(Q49:Q49)</f>
        <v>5500000</v>
      </c>
      <c r="R48" s="213"/>
      <c r="S48" s="213"/>
      <c r="T48" s="91"/>
    </row>
    <row r="49" spans="2:20" x14ac:dyDescent="0.2">
      <c r="B49" s="321"/>
      <c r="C49" s="93"/>
      <c r="D49" s="93"/>
      <c r="E49" s="93"/>
      <c r="F49" s="93"/>
      <c r="G49" s="93"/>
      <c r="H49" s="93"/>
      <c r="I49" s="93"/>
      <c r="J49" s="344"/>
      <c r="K49" s="303"/>
      <c r="L49" s="58" t="s">
        <v>170</v>
      </c>
      <c r="M49" s="59" t="s">
        <v>231</v>
      </c>
      <c r="N49" s="59" t="s">
        <v>231</v>
      </c>
      <c r="O49" s="59" t="s">
        <v>231</v>
      </c>
      <c r="P49" s="59" t="s">
        <v>231</v>
      </c>
      <c r="Q49" s="750">
        <v>5500000</v>
      </c>
      <c r="R49" s="62"/>
      <c r="S49" s="63"/>
      <c r="T49" s="94" t="s">
        <v>106175</v>
      </c>
    </row>
    <row r="50" spans="2:20" ht="30" x14ac:dyDescent="0.2">
      <c r="B50" s="45" t="s">
        <v>7</v>
      </c>
      <c r="C50" s="45" t="s">
        <v>20</v>
      </c>
      <c r="D50" s="45" t="s">
        <v>20</v>
      </c>
      <c r="E50" s="45" t="s">
        <v>8</v>
      </c>
      <c r="F50" s="45" t="s">
        <v>11</v>
      </c>
      <c r="G50" s="45" t="s">
        <v>11</v>
      </c>
      <c r="H50" s="45"/>
      <c r="I50" s="45"/>
      <c r="J50" s="45"/>
      <c r="K50" s="330"/>
      <c r="L50" s="234" t="s">
        <v>57</v>
      </c>
      <c r="M50" s="47"/>
      <c r="N50" s="47"/>
      <c r="O50" s="48"/>
      <c r="P50" s="48"/>
      <c r="Q50" s="747">
        <f>+Q51+Q53</f>
        <v>46000000</v>
      </c>
      <c r="R50" s="212"/>
      <c r="S50" s="212"/>
      <c r="T50" s="90"/>
    </row>
    <row r="51" spans="2:20" ht="75" x14ac:dyDescent="0.2">
      <c r="B51" s="51" t="s">
        <v>7</v>
      </c>
      <c r="C51" s="51" t="s">
        <v>20</v>
      </c>
      <c r="D51" s="51" t="s">
        <v>20</v>
      </c>
      <c r="E51" s="51" t="s">
        <v>8</v>
      </c>
      <c r="F51" s="51" t="s">
        <v>11</v>
      </c>
      <c r="G51" s="51" t="s">
        <v>11</v>
      </c>
      <c r="H51" s="51" t="s">
        <v>23</v>
      </c>
      <c r="I51" s="51"/>
      <c r="J51" s="51"/>
      <c r="K51" s="51"/>
      <c r="L51" s="235" t="s">
        <v>171</v>
      </c>
      <c r="M51" s="54"/>
      <c r="N51" s="54"/>
      <c r="O51" s="55"/>
      <c r="P51" s="55"/>
      <c r="Q51" s="748">
        <f>+Q52</f>
        <v>6000000</v>
      </c>
      <c r="R51" s="213"/>
      <c r="S51" s="213"/>
      <c r="T51" s="91"/>
    </row>
    <row r="52" spans="2:20" ht="45" x14ac:dyDescent="0.2">
      <c r="B52" s="321"/>
      <c r="C52" s="93"/>
      <c r="D52" s="93"/>
      <c r="E52" s="93"/>
      <c r="F52" s="93"/>
      <c r="G52" s="93"/>
      <c r="H52" s="93"/>
      <c r="I52" s="93"/>
      <c r="J52" s="344"/>
      <c r="K52" s="328">
        <v>15121500</v>
      </c>
      <c r="L52" s="58" t="s">
        <v>357</v>
      </c>
      <c r="M52" s="59">
        <v>44961</v>
      </c>
      <c r="N52" s="59" t="s">
        <v>256</v>
      </c>
      <c r="O52" s="60" t="s">
        <v>319</v>
      </c>
      <c r="P52" s="60" t="s">
        <v>471</v>
      </c>
      <c r="Q52" s="749">
        <v>6000000</v>
      </c>
      <c r="R52" s="62"/>
      <c r="S52" s="63"/>
      <c r="T52" s="94" t="s">
        <v>358</v>
      </c>
    </row>
    <row r="53" spans="2:20" ht="30" x14ac:dyDescent="0.2">
      <c r="B53" s="51" t="s">
        <v>7</v>
      </c>
      <c r="C53" s="51" t="s">
        <v>20</v>
      </c>
      <c r="D53" s="51" t="s">
        <v>20</v>
      </c>
      <c r="E53" s="51" t="s">
        <v>8</v>
      </c>
      <c r="F53" s="51" t="s">
        <v>11</v>
      </c>
      <c r="G53" s="51" t="s">
        <v>11</v>
      </c>
      <c r="H53" s="51" t="s">
        <v>24</v>
      </c>
      <c r="I53" s="51"/>
      <c r="J53" s="51"/>
      <c r="K53" s="51"/>
      <c r="L53" s="235" t="s">
        <v>58</v>
      </c>
      <c r="M53" s="54"/>
      <c r="N53" s="54"/>
      <c r="O53" s="55"/>
      <c r="P53" s="55"/>
      <c r="Q53" s="748">
        <f>+Q54</f>
        <v>40000000</v>
      </c>
      <c r="R53" s="213"/>
      <c r="S53" s="213"/>
      <c r="T53" s="91"/>
    </row>
    <row r="54" spans="2:20" ht="45" x14ac:dyDescent="0.2">
      <c r="B54" s="321"/>
      <c r="C54" s="93"/>
      <c r="D54" s="93"/>
      <c r="E54" s="93"/>
      <c r="F54" s="93"/>
      <c r="G54" s="93"/>
      <c r="H54" s="93"/>
      <c r="I54" s="93"/>
      <c r="J54" s="344"/>
      <c r="K54" s="328">
        <v>15121500</v>
      </c>
      <c r="L54" s="100" t="s">
        <v>359</v>
      </c>
      <c r="M54" s="59">
        <v>44576</v>
      </c>
      <c r="N54" s="59" t="s">
        <v>259</v>
      </c>
      <c r="O54" s="60" t="s">
        <v>343</v>
      </c>
      <c r="P54" s="60" t="s">
        <v>426</v>
      </c>
      <c r="Q54" s="749">
        <v>40000000</v>
      </c>
      <c r="R54" s="62"/>
      <c r="S54" s="63"/>
      <c r="T54" s="94" t="s">
        <v>358</v>
      </c>
    </row>
    <row r="55" spans="2:20" ht="30" x14ac:dyDescent="0.2">
      <c r="B55" s="45" t="s">
        <v>7</v>
      </c>
      <c r="C55" s="45" t="s">
        <v>20</v>
      </c>
      <c r="D55" s="45" t="s">
        <v>20</v>
      </c>
      <c r="E55" s="45" t="s">
        <v>8</v>
      </c>
      <c r="F55" s="45" t="s">
        <v>11</v>
      </c>
      <c r="G55" s="45" t="s">
        <v>13</v>
      </c>
      <c r="H55" s="45"/>
      <c r="I55" s="45"/>
      <c r="J55" s="45"/>
      <c r="K55" s="330"/>
      <c r="L55" s="234" t="s">
        <v>59</v>
      </c>
      <c r="M55" s="47"/>
      <c r="N55" s="47"/>
      <c r="O55" s="48"/>
      <c r="P55" s="48"/>
      <c r="Q55" s="747">
        <f>+Q56+Q58</f>
        <v>83000000</v>
      </c>
      <c r="R55" s="212"/>
      <c r="S55" s="212"/>
      <c r="T55" s="90"/>
    </row>
    <row r="56" spans="2:20"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8">
        <f>+Q57</f>
        <v>65000000</v>
      </c>
      <c r="R56" s="213"/>
      <c r="S56" s="213"/>
      <c r="T56" s="91"/>
    </row>
    <row r="57" spans="2:20" ht="30" x14ac:dyDescent="0.2">
      <c r="B57" s="321"/>
      <c r="C57" s="93"/>
      <c r="D57" s="93"/>
      <c r="E57" s="93"/>
      <c r="F57" s="93"/>
      <c r="G57" s="93"/>
      <c r="H57" s="93"/>
      <c r="I57" s="93"/>
      <c r="J57" s="344"/>
      <c r="K57" s="706">
        <v>44103100</v>
      </c>
      <c r="L57" s="58" t="s">
        <v>106097</v>
      </c>
      <c r="M57" s="59">
        <v>44958</v>
      </c>
      <c r="N57" s="59" t="s">
        <v>256</v>
      </c>
      <c r="O57" s="60" t="s">
        <v>338</v>
      </c>
      <c r="P57" s="60" t="s">
        <v>236</v>
      </c>
      <c r="Q57" s="752">
        <v>65000000</v>
      </c>
      <c r="R57" s="62"/>
      <c r="S57" s="63"/>
      <c r="T57" s="94" t="s">
        <v>156</v>
      </c>
    </row>
    <row r="58" spans="2:20" ht="30" x14ac:dyDescent="0.2">
      <c r="B58" s="51" t="s">
        <v>7</v>
      </c>
      <c r="C58" s="51" t="s">
        <v>20</v>
      </c>
      <c r="D58" s="51" t="s">
        <v>20</v>
      </c>
      <c r="E58" s="51" t="s">
        <v>8</v>
      </c>
      <c r="F58" s="51" t="s">
        <v>11</v>
      </c>
      <c r="G58" s="51" t="s">
        <v>13</v>
      </c>
      <c r="H58" s="51" t="s">
        <v>23</v>
      </c>
      <c r="I58" s="51"/>
      <c r="J58" s="51"/>
      <c r="K58" s="51"/>
      <c r="L58" s="235" t="s">
        <v>60</v>
      </c>
      <c r="M58" s="54"/>
      <c r="N58" s="54"/>
      <c r="O58" s="55"/>
      <c r="P58" s="55"/>
      <c r="Q58" s="748">
        <f>+Q59</f>
        <v>18000000</v>
      </c>
      <c r="R58" s="213"/>
      <c r="S58" s="213"/>
      <c r="T58" s="91"/>
    </row>
    <row r="59" spans="2:20" ht="30" x14ac:dyDescent="0.2">
      <c r="B59" s="321"/>
      <c r="C59" s="93"/>
      <c r="D59" s="93"/>
      <c r="E59" s="93"/>
      <c r="F59" s="93"/>
      <c r="G59" s="93"/>
      <c r="H59" s="93"/>
      <c r="I59" s="93"/>
      <c r="J59" s="344"/>
      <c r="K59" s="706" t="s">
        <v>233</v>
      </c>
      <c r="L59" s="58" t="s">
        <v>311</v>
      </c>
      <c r="M59" s="59">
        <v>44972</v>
      </c>
      <c r="N59" s="59" t="s">
        <v>256</v>
      </c>
      <c r="O59" s="60" t="s">
        <v>305</v>
      </c>
      <c r="P59" s="60" t="s">
        <v>219</v>
      </c>
      <c r="Q59" s="749">
        <v>18000000</v>
      </c>
      <c r="R59" s="62"/>
      <c r="S59" s="63"/>
      <c r="T59" s="94" t="s">
        <v>163</v>
      </c>
    </row>
    <row r="60" spans="2:20" x14ac:dyDescent="0.2">
      <c r="B60" s="45" t="s">
        <v>7</v>
      </c>
      <c r="C60" s="45" t="s">
        <v>20</v>
      </c>
      <c r="D60" s="45" t="s">
        <v>20</v>
      </c>
      <c r="E60" s="45" t="s">
        <v>8</v>
      </c>
      <c r="F60" s="45" t="s">
        <v>11</v>
      </c>
      <c r="G60" s="45" t="s">
        <v>14</v>
      </c>
      <c r="H60" s="45"/>
      <c r="I60" s="45"/>
      <c r="J60" s="45"/>
      <c r="K60" s="330"/>
      <c r="L60" s="234" t="s">
        <v>61</v>
      </c>
      <c r="M60" s="47"/>
      <c r="N60" s="47"/>
      <c r="O60" s="48"/>
      <c r="P60" s="48"/>
      <c r="Q60" s="747">
        <f>+Q61+Q63+Q65</f>
        <v>97000000</v>
      </c>
      <c r="R60" s="212"/>
      <c r="S60" s="212"/>
      <c r="T60" s="90"/>
    </row>
    <row r="61" spans="2:20" x14ac:dyDescent="0.2">
      <c r="B61" s="51" t="s">
        <v>7</v>
      </c>
      <c r="C61" s="51" t="s">
        <v>20</v>
      </c>
      <c r="D61" s="51" t="s">
        <v>20</v>
      </c>
      <c r="E61" s="51" t="s">
        <v>8</v>
      </c>
      <c r="F61" s="51" t="s">
        <v>11</v>
      </c>
      <c r="G61" s="51" t="s">
        <v>14</v>
      </c>
      <c r="H61" s="51" t="s">
        <v>8</v>
      </c>
      <c r="I61" s="51"/>
      <c r="J61" s="51"/>
      <c r="K61" s="51"/>
      <c r="L61" s="235" t="s">
        <v>62</v>
      </c>
      <c r="M61" s="54"/>
      <c r="N61" s="54"/>
      <c r="O61" s="55"/>
      <c r="P61" s="55"/>
      <c r="Q61" s="748">
        <f>+Q62</f>
        <v>10000000</v>
      </c>
      <c r="R61" s="213"/>
      <c r="S61" s="213"/>
      <c r="T61" s="91"/>
    </row>
    <row r="62" spans="2:20" ht="45" x14ac:dyDescent="0.2">
      <c r="B62" s="321"/>
      <c r="C62" s="93"/>
      <c r="D62" s="93"/>
      <c r="E62" s="93"/>
      <c r="F62" s="93"/>
      <c r="G62" s="93"/>
      <c r="H62" s="93"/>
      <c r="I62" s="93"/>
      <c r="J62" s="344"/>
      <c r="K62" s="328">
        <v>25172500</v>
      </c>
      <c r="L62" s="58" t="s">
        <v>360</v>
      </c>
      <c r="M62" s="59">
        <v>45087</v>
      </c>
      <c r="N62" s="59" t="s">
        <v>367</v>
      </c>
      <c r="O62" s="60" t="s">
        <v>362</v>
      </c>
      <c r="P62" s="60" t="s">
        <v>106194</v>
      </c>
      <c r="Q62" s="749">
        <v>10000000</v>
      </c>
      <c r="R62" s="62"/>
      <c r="S62" s="63"/>
      <c r="T62" s="94" t="s">
        <v>358</v>
      </c>
    </row>
    <row r="63" spans="2:20" x14ac:dyDescent="0.2">
      <c r="B63" s="51" t="s">
        <v>7</v>
      </c>
      <c r="C63" s="51" t="s">
        <v>20</v>
      </c>
      <c r="D63" s="51" t="s">
        <v>20</v>
      </c>
      <c r="E63" s="51" t="s">
        <v>8</v>
      </c>
      <c r="F63" s="51" t="s">
        <v>11</v>
      </c>
      <c r="G63" s="51" t="s">
        <v>14</v>
      </c>
      <c r="H63" s="51" t="s">
        <v>20</v>
      </c>
      <c r="I63" s="51"/>
      <c r="J63" s="51"/>
      <c r="K63" s="51"/>
      <c r="L63" s="235" t="s">
        <v>63</v>
      </c>
      <c r="M63" s="54"/>
      <c r="N63" s="54"/>
      <c r="O63" s="55"/>
      <c r="P63" s="55"/>
      <c r="Q63" s="748">
        <f>+Q64</f>
        <v>77000000</v>
      </c>
      <c r="R63" s="213"/>
      <c r="S63" s="213"/>
      <c r="T63" s="91"/>
    </row>
    <row r="64" spans="2:20"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9">
        <v>77000000</v>
      </c>
      <c r="R64" s="62"/>
      <c r="S64" s="63"/>
      <c r="T64" s="94" t="s">
        <v>401</v>
      </c>
    </row>
    <row r="65" spans="2:20" x14ac:dyDescent="0.2">
      <c r="B65" s="51" t="s">
        <v>7</v>
      </c>
      <c r="C65" s="51" t="s">
        <v>20</v>
      </c>
      <c r="D65" s="51" t="s">
        <v>20</v>
      </c>
      <c r="E65" s="51" t="s">
        <v>8</v>
      </c>
      <c r="F65" s="51" t="s">
        <v>11</v>
      </c>
      <c r="G65" s="51" t="s">
        <v>14</v>
      </c>
      <c r="H65" s="51" t="s">
        <v>31</v>
      </c>
      <c r="I65" s="51"/>
      <c r="J65" s="51"/>
      <c r="K65" s="77"/>
      <c r="L65" s="236" t="s">
        <v>249</v>
      </c>
      <c r="M65" s="79"/>
      <c r="N65" s="79"/>
      <c r="O65" s="80"/>
      <c r="P65" s="80"/>
      <c r="Q65" s="751">
        <f>+Q66</f>
        <v>10000000</v>
      </c>
      <c r="R65" s="214"/>
      <c r="S65" s="214"/>
      <c r="T65" s="685"/>
    </row>
    <row r="66" spans="2:20"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9">
        <v>10000000</v>
      </c>
      <c r="R66" s="62"/>
      <c r="S66" s="63"/>
      <c r="T66" s="94" t="s">
        <v>163</v>
      </c>
    </row>
    <row r="67" spans="2:20" x14ac:dyDescent="0.2">
      <c r="B67" s="45" t="s">
        <v>7</v>
      </c>
      <c r="C67" s="45" t="s">
        <v>20</v>
      </c>
      <c r="D67" s="45" t="s">
        <v>20</v>
      </c>
      <c r="E67" s="45" t="s">
        <v>8</v>
      </c>
      <c r="F67" s="45" t="s">
        <v>11</v>
      </c>
      <c r="G67" s="45" t="s">
        <v>16</v>
      </c>
      <c r="H67" s="45"/>
      <c r="I67" s="45"/>
      <c r="J67" s="45"/>
      <c r="K67" s="330"/>
      <c r="L67" s="234" t="s">
        <v>159</v>
      </c>
      <c r="M67" s="47"/>
      <c r="N67" s="47"/>
      <c r="O67" s="48"/>
      <c r="P67" s="48"/>
      <c r="Q67" s="747">
        <f>+Q68</f>
        <v>29800000</v>
      </c>
      <c r="R67" s="212"/>
      <c r="S67" s="212"/>
      <c r="T67" s="90"/>
    </row>
    <row r="68" spans="2:20" x14ac:dyDescent="0.2">
      <c r="B68" s="77" t="s">
        <v>7</v>
      </c>
      <c r="C68" s="77" t="s">
        <v>20</v>
      </c>
      <c r="D68" s="77" t="s">
        <v>20</v>
      </c>
      <c r="E68" s="77" t="s">
        <v>8</v>
      </c>
      <c r="F68" s="77" t="s">
        <v>11</v>
      </c>
      <c r="G68" s="51" t="s">
        <v>16</v>
      </c>
      <c r="H68" s="51" t="s">
        <v>31</v>
      </c>
      <c r="I68" s="77"/>
      <c r="J68" s="77"/>
      <c r="K68" s="331"/>
      <c r="L68" s="236" t="s">
        <v>160</v>
      </c>
      <c r="M68" s="79"/>
      <c r="N68" s="79"/>
      <c r="O68" s="80"/>
      <c r="P68" s="80"/>
      <c r="Q68" s="751">
        <f>+Q69</f>
        <v>29800000</v>
      </c>
      <c r="R68" s="214"/>
      <c r="S68" s="214"/>
      <c r="T68" s="685"/>
    </row>
    <row r="69" spans="2:20" s="350" customFormat="1" x14ac:dyDescent="0.25">
      <c r="B69" s="321"/>
      <c r="C69" s="93"/>
      <c r="D69" s="93"/>
      <c r="E69" s="93"/>
      <c r="F69" s="93"/>
      <c r="G69" s="93"/>
      <c r="H69" s="93"/>
      <c r="I69" s="93"/>
      <c r="J69" s="344"/>
      <c r="K69" s="303"/>
      <c r="L69" s="58" t="s">
        <v>191</v>
      </c>
      <c r="M69" s="59" t="s">
        <v>231</v>
      </c>
      <c r="N69" s="59" t="s">
        <v>231</v>
      </c>
      <c r="O69" s="59" t="s">
        <v>231</v>
      </c>
      <c r="P69" s="59" t="s">
        <v>231</v>
      </c>
      <c r="Q69" s="750">
        <v>29800000</v>
      </c>
      <c r="R69" s="62"/>
      <c r="S69" s="64"/>
      <c r="T69" s="94" t="s">
        <v>106175</v>
      </c>
    </row>
    <row r="70" spans="2:20" x14ac:dyDescent="0.2">
      <c r="B70" s="199" t="s">
        <v>7</v>
      </c>
      <c r="C70" s="199" t="s">
        <v>20</v>
      </c>
      <c r="D70" s="199" t="s">
        <v>20</v>
      </c>
      <c r="E70" s="199" t="s">
        <v>8</v>
      </c>
      <c r="F70" s="199" t="s">
        <v>12</v>
      </c>
      <c r="G70" s="199"/>
      <c r="H70" s="199"/>
      <c r="I70" s="199"/>
      <c r="J70" s="199"/>
      <c r="K70" s="329"/>
      <c r="L70" s="233" t="s">
        <v>67</v>
      </c>
      <c r="M70" s="41"/>
      <c r="N70" s="41"/>
      <c r="O70" s="42"/>
      <c r="P70" s="42"/>
      <c r="Q70" s="746">
        <f>+Q71+Q74+Q78+Q84</f>
        <v>253572000</v>
      </c>
      <c r="R70" s="211"/>
      <c r="S70" s="211"/>
      <c r="T70" s="682"/>
    </row>
    <row r="71" spans="2:20" x14ac:dyDescent="0.2">
      <c r="B71" s="45" t="s">
        <v>7</v>
      </c>
      <c r="C71" s="45" t="s">
        <v>20</v>
      </c>
      <c r="D71" s="45" t="s">
        <v>20</v>
      </c>
      <c r="E71" s="45" t="s">
        <v>8</v>
      </c>
      <c r="F71" s="45" t="s">
        <v>12</v>
      </c>
      <c r="G71" s="45" t="s">
        <v>12</v>
      </c>
      <c r="H71" s="45"/>
      <c r="I71" s="45"/>
      <c r="J71" s="45"/>
      <c r="K71" s="330"/>
      <c r="L71" s="234" t="s">
        <v>36</v>
      </c>
      <c r="M71" s="47"/>
      <c r="N71" s="47"/>
      <c r="O71" s="48"/>
      <c r="P71" s="48"/>
      <c r="Q71" s="747">
        <f>+Q72</f>
        <v>20000000</v>
      </c>
      <c r="R71" s="212"/>
      <c r="S71" s="212"/>
      <c r="T71" s="90"/>
    </row>
    <row r="72" spans="2:20" ht="30" x14ac:dyDescent="0.2">
      <c r="B72" s="51" t="s">
        <v>7</v>
      </c>
      <c r="C72" s="51" t="s">
        <v>20</v>
      </c>
      <c r="D72" s="51" t="s">
        <v>20</v>
      </c>
      <c r="E72" s="51" t="s">
        <v>8</v>
      </c>
      <c r="F72" s="51" t="s">
        <v>12</v>
      </c>
      <c r="G72" s="51" t="s">
        <v>12</v>
      </c>
      <c r="H72" s="51" t="s">
        <v>31</v>
      </c>
      <c r="I72" s="51"/>
      <c r="J72" s="51"/>
      <c r="K72" s="51"/>
      <c r="L72" s="235" t="s">
        <v>38</v>
      </c>
      <c r="M72" s="54"/>
      <c r="N72" s="54"/>
      <c r="O72" s="55"/>
      <c r="P72" s="55"/>
      <c r="Q72" s="748">
        <f>+Q73</f>
        <v>20000000</v>
      </c>
      <c r="R72" s="213"/>
      <c r="S72" s="213"/>
      <c r="T72" s="91"/>
    </row>
    <row r="73" spans="2:20"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9">
        <v>20000000</v>
      </c>
      <c r="R73" s="62"/>
      <c r="S73" s="63"/>
      <c r="T73" s="94" t="s">
        <v>401</v>
      </c>
    </row>
    <row r="74" spans="2:20" x14ac:dyDescent="0.2">
      <c r="B74" s="45" t="s">
        <v>7</v>
      </c>
      <c r="C74" s="45" t="s">
        <v>20</v>
      </c>
      <c r="D74" s="45" t="s">
        <v>20</v>
      </c>
      <c r="E74" s="45" t="s">
        <v>8</v>
      </c>
      <c r="F74" s="45" t="s">
        <v>12</v>
      </c>
      <c r="G74" s="45" t="s">
        <v>13</v>
      </c>
      <c r="H74" s="45"/>
      <c r="I74" s="45"/>
      <c r="J74" s="45"/>
      <c r="K74" s="330"/>
      <c r="L74" s="234" t="s">
        <v>39</v>
      </c>
      <c r="M74" s="47"/>
      <c r="N74" s="47"/>
      <c r="O74" s="48"/>
      <c r="P74" s="48"/>
      <c r="Q74" s="747">
        <f>+Q75</f>
        <v>38572000</v>
      </c>
      <c r="R74" s="212"/>
      <c r="S74" s="212"/>
      <c r="T74" s="90"/>
    </row>
    <row r="75" spans="2:20" ht="30" x14ac:dyDescent="0.2">
      <c r="B75" s="51" t="s">
        <v>7</v>
      </c>
      <c r="C75" s="51" t="s">
        <v>20</v>
      </c>
      <c r="D75" s="51" t="s">
        <v>20</v>
      </c>
      <c r="E75" s="51" t="s">
        <v>8</v>
      </c>
      <c r="F75" s="51" t="s">
        <v>12</v>
      </c>
      <c r="G75" s="51" t="s">
        <v>13</v>
      </c>
      <c r="H75" s="51" t="s">
        <v>8</v>
      </c>
      <c r="I75" s="51"/>
      <c r="J75" s="51"/>
      <c r="K75" s="51"/>
      <c r="L75" s="235" t="s">
        <v>40</v>
      </c>
      <c r="M75" s="54"/>
      <c r="N75" s="54"/>
      <c r="O75" s="55"/>
      <c r="P75" s="55"/>
      <c r="Q75" s="748">
        <f>SUM(Q76:Q77)</f>
        <v>38572000</v>
      </c>
      <c r="R75" s="213"/>
      <c r="S75" s="213"/>
      <c r="T75" s="91"/>
    </row>
    <row r="76" spans="2:20"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9">
        <v>4800000</v>
      </c>
      <c r="R76" s="62"/>
      <c r="S76" s="63"/>
      <c r="T76" s="94" t="s">
        <v>156</v>
      </c>
    </row>
    <row r="77" spans="2:20" ht="36" customHeight="1" x14ac:dyDescent="0.2">
      <c r="B77" s="321"/>
      <c r="C77" s="93"/>
      <c r="D77" s="93"/>
      <c r="E77" s="93"/>
      <c r="F77" s="93"/>
      <c r="G77" s="93"/>
      <c r="H77" s="93"/>
      <c r="I77" s="93"/>
      <c r="J77" s="344"/>
      <c r="K77" s="706">
        <v>43233200</v>
      </c>
      <c r="L77" s="58" t="s">
        <v>106193</v>
      </c>
      <c r="M77" s="59">
        <v>44941</v>
      </c>
      <c r="N77" s="59" t="s">
        <v>259</v>
      </c>
      <c r="O77" s="60" t="s">
        <v>234</v>
      </c>
      <c r="P77" s="60" t="s">
        <v>221</v>
      </c>
      <c r="Q77" s="749">
        <f>31000000+2772000</f>
        <v>33772000</v>
      </c>
      <c r="R77" s="62"/>
      <c r="S77" s="63"/>
      <c r="T77" s="94"/>
    </row>
    <row r="78" spans="2:20" x14ac:dyDescent="0.2">
      <c r="B78" s="45" t="s">
        <v>7</v>
      </c>
      <c r="C78" s="45" t="s">
        <v>20</v>
      </c>
      <c r="D78" s="45" t="s">
        <v>20</v>
      </c>
      <c r="E78" s="45" t="s">
        <v>8</v>
      </c>
      <c r="F78" s="45" t="s">
        <v>12</v>
      </c>
      <c r="G78" s="45" t="s">
        <v>15</v>
      </c>
      <c r="H78" s="45"/>
      <c r="I78" s="45"/>
      <c r="J78" s="45"/>
      <c r="K78" s="330"/>
      <c r="L78" s="234" t="s">
        <v>499</v>
      </c>
      <c r="M78" s="47"/>
      <c r="N78" s="47"/>
      <c r="O78" s="48"/>
      <c r="P78" s="48"/>
      <c r="Q78" s="747">
        <f>+Q79</f>
        <v>166000000</v>
      </c>
      <c r="R78" s="212"/>
      <c r="S78" s="212"/>
      <c r="T78" s="90"/>
    </row>
    <row r="79" spans="2:20" x14ac:dyDescent="0.2">
      <c r="B79" s="51" t="s">
        <v>7</v>
      </c>
      <c r="C79" s="51" t="s">
        <v>20</v>
      </c>
      <c r="D79" s="51" t="s">
        <v>20</v>
      </c>
      <c r="E79" s="51" t="s">
        <v>8</v>
      </c>
      <c r="F79" s="51" t="s">
        <v>12</v>
      </c>
      <c r="G79" s="51" t="s">
        <v>15</v>
      </c>
      <c r="H79" s="51" t="s">
        <v>30</v>
      </c>
      <c r="I79" s="51"/>
      <c r="J79" s="51"/>
      <c r="K79" s="51"/>
      <c r="L79" s="235" t="s">
        <v>45</v>
      </c>
      <c r="M79" s="54"/>
      <c r="N79" s="54"/>
      <c r="O79" s="55"/>
      <c r="P79" s="55"/>
      <c r="Q79" s="748">
        <f>SUM(Q80:Q83)</f>
        <v>166000000</v>
      </c>
      <c r="R79" s="213"/>
      <c r="S79" s="213"/>
      <c r="T79" s="91"/>
    </row>
    <row r="80" spans="2:20" s="711" customFormat="1" ht="30" x14ac:dyDescent="0.2">
      <c r="B80" s="321"/>
      <c r="C80" s="93"/>
      <c r="D80" s="93"/>
      <c r="E80" s="93"/>
      <c r="F80" s="93"/>
      <c r="G80" s="93"/>
      <c r="H80" s="93"/>
      <c r="I80" s="93"/>
      <c r="J80" s="344"/>
      <c r="K80" s="712" t="s">
        <v>106125</v>
      </c>
      <c r="L80" s="770" t="s">
        <v>150</v>
      </c>
      <c r="M80" s="781"/>
      <c r="N80" s="781"/>
      <c r="O80" s="782"/>
      <c r="P80" s="782"/>
      <c r="Q80" s="753">
        <v>0</v>
      </c>
      <c r="R80" s="713"/>
      <c r="S80" s="714"/>
      <c r="T80" s="715" t="s">
        <v>156</v>
      </c>
    </row>
    <row r="81" spans="2:20" ht="60" x14ac:dyDescent="0.2">
      <c r="B81" s="321"/>
      <c r="C81" s="93"/>
      <c r="D81" s="93"/>
      <c r="E81" s="93"/>
      <c r="F81" s="93"/>
      <c r="G81" s="93"/>
      <c r="H81" s="93"/>
      <c r="I81" s="93"/>
      <c r="J81" s="344"/>
      <c r="K81" s="328">
        <v>43231500</v>
      </c>
      <c r="L81" s="58" t="s">
        <v>106153</v>
      </c>
      <c r="M81" s="59">
        <v>44990</v>
      </c>
      <c r="N81" s="59" t="s">
        <v>256</v>
      </c>
      <c r="O81" s="60" t="s">
        <v>326</v>
      </c>
      <c r="P81" s="60" t="s">
        <v>425</v>
      </c>
      <c r="Q81" s="750">
        <v>32000000</v>
      </c>
      <c r="R81" s="716"/>
      <c r="S81" s="733"/>
      <c r="T81" s="94" t="s">
        <v>156</v>
      </c>
    </row>
    <row r="82" spans="2:20" ht="45" x14ac:dyDescent="0.2">
      <c r="B82" s="321"/>
      <c r="C82" s="93"/>
      <c r="D82" s="93"/>
      <c r="E82" s="93"/>
      <c r="F82" s="93"/>
      <c r="G82" s="93"/>
      <c r="H82" s="93"/>
      <c r="I82" s="93"/>
      <c r="J82" s="344"/>
      <c r="K82" s="328">
        <v>43231500</v>
      </c>
      <c r="L82" s="58" t="s">
        <v>106154</v>
      </c>
      <c r="M82" s="59">
        <v>45000</v>
      </c>
      <c r="N82" s="59" t="s">
        <v>315</v>
      </c>
      <c r="O82" s="60" t="s">
        <v>326</v>
      </c>
      <c r="P82" s="60" t="s">
        <v>426</v>
      </c>
      <c r="Q82" s="750">
        <v>109000000</v>
      </c>
      <c r="R82" s="62"/>
      <c r="S82" s="63"/>
      <c r="T82" s="94" t="s">
        <v>156</v>
      </c>
    </row>
    <row r="83" spans="2:20" ht="45" x14ac:dyDescent="0.2">
      <c r="B83" s="321"/>
      <c r="C83" s="93"/>
      <c r="D83" s="93"/>
      <c r="E83" s="93"/>
      <c r="F83" s="93"/>
      <c r="G83" s="93"/>
      <c r="H83" s="93"/>
      <c r="I83" s="93"/>
      <c r="J83" s="344"/>
      <c r="K83" s="328">
        <v>43231500</v>
      </c>
      <c r="L83" s="58" t="s">
        <v>106126</v>
      </c>
      <c r="M83" s="59">
        <v>44986</v>
      </c>
      <c r="N83" s="59" t="s">
        <v>315</v>
      </c>
      <c r="O83" s="60" t="s">
        <v>326</v>
      </c>
      <c r="P83" s="60" t="s">
        <v>426</v>
      </c>
      <c r="Q83" s="749">
        <v>25000000</v>
      </c>
      <c r="R83" s="62"/>
      <c r="S83" s="63"/>
      <c r="T83" s="94" t="s">
        <v>156</v>
      </c>
    </row>
    <row r="84" spans="2:20" ht="30" x14ac:dyDescent="0.2">
      <c r="B84" s="45" t="s">
        <v>7</v>
      </c>
      <c r="C84" s="45" t="s">
        <v>20</v>
      </c>
      <c r="D84" s="45" t="s">
        <v>20</v>
      </c>
      <c r="E84" s="45" t="s">
        <v>8</v>
      </c>
      <c r="F84" s="45" t="s">
        <v>12</v>
      </c>
      <c r="G84" s="45" t="s">
        <v>16</v>
      </c>
      <c r="H84" s="45"/>
      <c r="I84" s="45"/>
      <c r="J84" s="45"/>
      <c r="K84" s="330"/>
      <c r="L84" s="234" t="s">
        <v>127</v>
      </c>
      <c r="M84" s="47"/>
      <c r="N84" s="47"/>
      <c r="O84" s="48"/>
      <c r="P84" s="48"/>
      <c r="Q84" s="747">
        <f>+Q85+Q87</f>
        <v>29000000</v>
      </c>
      <c r="R84" s="212"/>
      <c r="S84" s="212"/>
      <c r="T84" s="90"/>
    </row>
    <row r="85" spans="2:20" ht="60" x14ac:dyDescent="0.2">
      <c r="B85" s="51" t="s">
        <v>7</v>
      </c>
      <c r="C85" s="51" t="s">
        <v>20</v>
      </c>
      <c r="D85" s="51" t="s">
        <v>20</v>
      </c>
      <c r="E85" s="51" t="s">
        <v>8</v>
      </c>
      <c r="F85" s="51" t="s">
        <v>12</v>
      </c>
      <c r="G85" s="51" t="s">
        <v>16</v>
      </c>
      <c r="H85" s="51" t="s">
        <v>20</v>
      </c>
      <c r="I85" s="51"/>
      <c r="J85" s="51"/>
      <c r="K85" s="51"/>
      <c r="L85" s="235" t="s">
        <v>125</v>
      </c>
      <c r="M85" s="54"/>
      <c r="N85" s="54"/>
      <c r="O85" s="55"/>
      <c r="P85" s="55"/>
      <c r="Q85" s="748">
        <f>+Q86</f>
        <v>10000000</v>
      </c>
      <c r="R85" s="213"/>
      <c r="S85" s="213"/>
      <c r="T85" s="91"/>
    </row>
    <row r="86" spans="2:20" ht="30" x14ac:dyDescent="0.2">
      <c r="B86" s="321"/>
      <c r="C86" s="93"/>
      <c r="D86" s="93"/>
      <c r="E86" s="93"/>
      <c r="F86" s="93"/>
      <c r="G86" s="93"/>
      <c r="H86" s="93"/>
      <c r="I86" s="93"/>
      <c r="J86" s="344"/>
      <c r="K86" s="328">
        <v>81141500</v>
      </c>
      <c r="L86" s="58" t="s">
        <v>179</v>
      </c>
      <c r="M86" s="59">
        <v>44949</v>
      </c>
      <c r="N86" s="59" t="s">
        <v>256</v>
      </c>
      <c r="O86" s="60" t="s">
        <v>326</v>
      </c>
      <c r="P86" s="60" t="s">
        <v>210</v>
      </c>
      <c r="Q86" s="749">
        <v>10000000</v>
      </c>
      <c r="R86" s="62"/>
      <c r="S86" s="63"/>
      <c r="T86" s="94" t="s">
        <v>187</v>
      </c>
    </row>
    <row r="87" spans="2:20" ht="30" x14ac:dyDescent="0.2">
      <c r="B87" s="51" t="s">
        <v>7</v>
      </c>
      <c r="C87" s="51" t="s">
        <v>20</v>
      </c>
      <c r="D87" s="51" t="s">
        <v>20</v>
      </c>
      <c r="E87" s="51" t="s">
        <v>8</v>
      </c>
      <c r="F87" s="51" t="s">
        <v>12</v>
      </c>
      <c r="G87" s="51" t="s">
        <v>16</v>
      </c>
      <c r="H87" s="51" t="s">
        <v>23</v>
      </c>
      <c r="I87" s="51"/>
      <c r="J87" s="51"/>
      <c r="K87" s="51"/>
      <c r="L87" s="235" t="s">
        <v>126</v>
      </c>
      <c r="M87" s="54"/>
      <c r="N87" s="54"/>
      <c r="O87" s="55"/>
      <c r="P87" s="55"/>
      <c r="Q87" s="748">
        <f>+Q88</f>
        <v>19000000</v>
      </c>
      <c r="R87" s="213"/>
      <c r="S87" s="213"/>
      <c r="T87" s="91"/>
    </row>
    <row r="88" spans="2:20" ht="39.75" customHeight="1" x14ac:dyDescent="0.2">
      <c r="B88" s="321"/>
      <c r="C88" s="93"/>
      <c r="D88" s="93"/>
      <c r="E88" s="93"/>
      <c r="F88" s="93"/>
      <c r="G88" s="93"/>
      <c r="H88" s="93"/>
      <c r="I88" s="93"/>
      <c r="J88" s="344"/>
      <c r="K88" s="710" t="s">
        <v>324</v>
      </c>
      <c r="L88" s="575" t="s">
        <v>195</v>
      </c>
      <c r="M88" s="2">
        <v>45047</v>
      </c>
      <c r="N88" s="2" t="s">
        <v>325</v>
      </c>
      <c r="O88" s="3" t="s">
        <v>329</v>
      </c>
      <c r="P88" s="60" t="s">
        <v>425</v>
      </c>
      <c r="Q88" s="749">
        <v>19000000</v>
      </c>
      <c r="R88" s="62"/>
      <c r="S88" s="63"/>
      <c r="T88" s="94" t="s">
        <v>401</v>
      </c>
    </row>
    <row r="89" spans="2:20" x14ac:dyDescent="0.2">
      <c r="B89" s="33" t="s">
        <v>7</v>
      </c>
      <c r="C89" s="33" t="s">
        <v>20</v>
      </c>
      <c r="D89" s="33" t="s">
        <v>20</v>
      </c>
      <c r="E89" s="33" t="s">
        <v>20</v>
      </c>
      <c r="F89" s="33"/>
      <c r="G89" s="33"/>
      <c r="H89" s="33"/>
      <c r="I89" s="33"/>
      <c r="J89" s="33"/>
      <c r="K89" s="328"/>
      <c r="L89" s="232" t="s">
        <v>69</v>
      </c>
      <c r="M89" s="35"/>
      <c r="N89" s="35"/>
      <c r="O89" s="36"/>
      <c r="P89" s="36"/>
      <c r="Q89" s="745">
        <f>+Q90+Q101+Q109+Q166+Q181</f>
        <v>4423128000</v>
      </c>
      <c r="R89" s="210"/>
      <c r="S89" s="210"/>
      <c r="T89" s="684"/>
    </row>
    <row r="90" spans="2:20" ht="45" x14ac:dyDescent="0.2">
      <c r="B90" s="199" t="s">
        <v>7</v>
      </c>
      <c r="C90" s="199" t="s">
        <v>20</v>
      </c>
      <c r="D90" s="199" t="s">
        <v>20</v>
      </c>
      <c r="E90" s="199" t="s">
        <v>20</v>
      </c>
      <c r="F90" s="199" t="s">
        <v>14</v>
      </c>
      <c r="G90" s="199"/>
      <c r="H90" s="199"/>
      <c r="I90" s="199"/>
      <c r="J90" s="199"/>
      <c r="K90" s="329"/>
      <c r="L90" s="233" t="s">
        <v>75</v>
      </c>
      <c r="M90" s="41"/>
      <c r="N90" s="41"/>
      <c r="O90" s="42"/>
      <c r="P90" s="42"/>
      <c r="Q90" s="746">
        <f>+Q91+Q95+Q98</f>
        <v>502076888</v>
      </c>
      <c r="R90" s="211"/>
      <c r="S90" s="211"/>
      <c r="T90" s="682"/>
    </row>
    <row r="91" spans="2:20" x14ac:dyDescent="0.2">
      <c r="B91" s="45" t="s">
        <v>7</v>
      </c>
      <c r="C91" s="45" t="s">
        <v>20</v>
      </c>
      <c r="D91" s="45" t="s">
        <v>20</v>
      </c>
      <c r="E91" s="45" t="s">
        <v>20</v>
      </c>
      <c r="F91" s="45" t="s">
        <v>14</v>
      </c>
      <c r="G91" s="45" t="s">
        <v>12</v>
      </c>
      <c r="H91" s="45"/>
      <c r="I91" s="45"/>
      <c r="J91" s="45"/>
      <c r="K91" s="330"/>
      <c r="L91" s="234" t="s">
        <v>76</v>
      </c>
      <c r="M91" s="47"/>
      <c r="N91" s="47"/>
      <c r="O91" s="48"/>
      <c r="P91" s="48"/>
      <c r="Q91" s="747">
        <f>SUM(Q92:Q94)</f>
        <v>48000000</v>
      </c>
      <c r="R91" s="212"/>
      <c r="S91" s="212"/>
      <c r="T91" s="90"/>
    </row>
    <row r="92" spans="2:20" ht="30" x14ac:dyDescent="0.2">
      <c r="B92" s="321"/>
      <c r="C92" s="93"/>
      <c r="D92" s="93"/>
      <c r="E92" s="93"/>
      <c r="F92" s="93"/>
      <c r="G92" s="93"/>
      <c r="H92" s="93"/>
      <c r="I92" s="93"/>
      <c r="J92" s="344"/>
      <c r="K92" s="706"/>
      <c r="L92" s="58" t="s">
        <v>172</v>
      </c>
      <c r="M92" s="59">
        <v>44929</v>
      </c>
      <c r="N92" s="59" t="s">
        <v>261</v>
      </c>
      <c r="O92" s="60" t="s">
        <v>234</v>
      </c>
      <c r="P92" s="60" t="s">
        <v>210</v>
      </c>
      <c r="Q92" s="749">
        <v>30000000</v>
      </c>
      <c r="R92" s="62"/>
      <c r="S92" s="63"/>
      <c r="T92" s="94" t="s">
        <v>358</v>
      </c>
    </row>
    <row r="93" spans="2:20" ht="30" x14ac:dyDescent="0.2">
      <c r="B93" s="321"/>
      <c r="C93" s="93"/>
      <c r="D93" s="93"/>
      <c r="E93" s="93"/>
      <c r="F93" s="93"/>
      <c r="G93" s="93"/>
      <c r="H93" s="93"/>
      <c r="I93" s="93"/>
      <c r="J93" s="344"/>
      <c r="K93" s="706"/>
      <c r="L93" s="58" t="s">
        <v>173</v>
      </c>
      <c r="M93" s="59">
        <v>44947</v>
      </c>
      <c r="N93" s="59" t="s">
        <v>259</v>
      </c>
      <c r="O93" s="60" t="s">
        <v>234</v>
      </c>
      <c r="P93" s="60" t="s">
        <v>210</v>
      </c>
      <c r="Q93" s="749">
        <v>11000000</v>
      </c>
      <c r="R93" s="62"/>
      <c r="S93" s="63"/>
      <c r="T93" s="94" t="s">
        <v>358</v>
      </c>
    </row>
    <row r="94" spans="2:20" x14ac:dyDescent="0.2">
      <c r="B94" s="321"/>
      <c r="C94" s="93"/>
      <c r="D94" s="93"/>
      <c r="E94" s="93"/>
      <c r="F94" s="93"/>
      <c r="G94" s="93"/>
      <c r="H94" s="93"/>
      <c r="I94" s="93"/>
      <c r="J94" s="344"/>
      <c r="K94" s="303"/>
      <c r="L94" s="58" t="s">
        <v>175</v>
      </c>
      <c r="M94" s="59" t="s">
        <v>231</v>
      </c>
      <c r="N94" s="59" t="s">
        <v>231</v>
      </c>
      <c r="O94" s="59" t="s">
        <v>231</v>
      </c>
      <c r="P94" s="59" t="s">
        <v>231</v>
      </c>
      <c r="Q94" s="750">
        <v>7000000</v>
      </c>
      <c r="R94" s="62"/>
      <c r="S94" s="63"/>
      <c r="T94" s="94" t="s">
        <v>106175</v>
      </c>
    </row>
    <row r="95" spans="2:20" x14ac:dyDescent="0.2">
      <c r="B95" s="45" t="s">
        <v>7</v>
      </c>
      <c r="C95" s="45" t="s">
        <v>20</v>
      </c>
      <c r="D95" s="45" t="s">
        <v>20</v>
      </c>
      <c r="E95" s="45" t="s">
        <v>20</v>
      </c>
      <c r="F95" s="45" t="s">
        <v>14</v>
      </c>
      <c r="G95" s="45" t="s">
        <v>16</v>
      </c>
      <c r="H95" s="45"/>
      <c r="I95" s="45"/>
      <c r="J95" s="45"/>
      <c r="K95" s="330"/>
      <c r="L95" s="234" t="s">
        <v>77</v>
      </c>
      <c r="M95" s="47"/>
      <c r="N95" s="47"/>
      <c r="O95" s="48"/>
      <c r="P95" s="48"/>
      <c r="Q95" s="747">
        <f>SUM(Q96:Q97)</f>
        <v>11500000</v>
      </c>
      <c r="R95" s="212"/>
      <c r="S95" s="212"/>
      <c r="T95" s="90"/>
    </row>
    <row r="96" spans="2:20" ht="30" x14ac:dyDescent="0.2">
      <c r="B96" s="321"/>
      <c r="C96" s="93"/>
      <c r="D96" s="93"/>
      <c r="E96" s="93"/>
      <c r="F96" s="93"/>
      <c r="G96" s="93"/>
      <c r="H96" s="93"/>
      <c r="I96" s="93"/>
      <c r="J96" s="344"/>
      <c r="K96" s="303"/>
      <c r="L96" s="58" t="s">
        <v>174</v>
      </c>
      <c r="M96" s="59">
        <v>44967</v>
      </c>
      <c r="N96" s="59" t="s">
        <v>259</v>
      </c>
      <c r="O96" s="60" t="s">
        <v>234</v>
      </c>
      <c r="P96" s="60" t="s">
        <v>210</v>
      </c>
      <c r="Q96" s="749">
        <v>10000000</v>
      </c>
      <c r="R96" s="62"/>
      <c r="S96" s="63"/>
      <c r="T96" s="94" t="s">
        <v>188</v>
      </c>
    </row>
    <row r="97" spans="2:20" x14ac:dyDescent="0.2">
      <c r="B97" s="321"/>
      <c r="C97" s="93"/>
      <c r="D97" s="93"/>
      <c r="E97" s="93"/>
      <c r="F97" s="93"/>
      <c r="G97" s="93"/>
      <c r="H97" s="93"/>
      <c r="I97" s="93"/>
      <c r="J97" s="344"/>
      <c r="K97" s="303"/>
      <c r="L97" s="58" t="s">
        <v>176</v>
      </c>
      <c r="M97" s="59" t="s">
        <v>231</v>
      </c>
      <c r="N97" s="59" t="s">
        <v>231</v>
      </c>
      <c r="O97" s="60" t="s">
        <v>231</v>
      </c>
      <c r="P97" s="59" t="s">
        <v>231</v>
      </c>
      <c r="Q97" s="750">
        <v>1500000</v>
      </c>
      <c r="R97" s="62"/>
      <c r="S97" s="63"/>
      <c r="T97" s="94" t="s">
        <v>106175</v>
      </c>
    </row>
    <row r="98" spans="2:20" ht="30" x14ac:dyDescent="0.2">
      <c r="B98" s="45" t="s">
        <v>7</v>
      </c>
      <c r="C98" s="45" t="s">
        <v>20</v>
      </c>
      <c r="D98" s="45" t="s">
        <v>20</v>
      </c>
      <c r="E98" s="45" t="s">
        <v>20</v>
      </c>
      <c r="F98" s="45" t="s">
        <v>14</v>
      </c>
      <c r="G98" s="45" t="s">
        <v>17</v>
      </c>
      <c r="H98" s="45"/>
      <c r="I98" s="45"/>
      <c r="J98" s="45"/>
      <c r="K98" s="330"/>
      <c r="L98" s="234" t="s">
        <v>78</v>
      </c>
      <c r="M98" s="47"/>
      <c r="N98" s="47"/>
      <c r="O98" s="48"/>
      <c r="P98" s="48"/>
      <c r="Q98" s="747">
        <f>SUM(Q99)</f>
        <v>442576888</v>
      </c>
      <c r="R98" s="212"/>
      <c r="S98" s="212"/>
      <c r="T98" s="90"/>
    </row>
    <row r="99" spans="2:20" ht="30" x14ac:dyDescent="0.2">
      <c r="B99" s="51" t="s">
        <v>7</v>
      </c>
      <c r="C99" s="51" t="s">
        <v>20</v>
      </c>
      <c r="D99" s="51" t="s">
        <v>20</v>
      </c>
      <c r="E99" s="51" t="s">
        <v>20</v>
      </c>
      <c r="F99" s="51" t="s">
        <v>14</v>
      </c>
      <c r="G99" s="51" t="s">
        <v>17</v>
      </c>
      <c r="H99" s="51" t="s">
        <v>8</v>
      </c>
      <c r="I99" s="51"/>
      <c r="J99" s="51"/>
      <c r="K99" s="51"/>
      <c r="L99" s="235" t="s">
        <v>79</v>
      </c>
      <c r="M99" s="54"/>
      <c r="N99" s="54"/>
      <c r="O99" s="55"/>
      <c r="P99" s="55"/>
      <c r="Q99" s="748">
        <f>SUM(Q100)</f>
        <v>442576888</v>
      </c>
      <c r="R99" s="213"/>
      <c r="S99" s="213"/>
      <c r="T99" s="91"/>
    </row>
    <row r="100" spans="2:20" ht="30" x14ac:dyDescent="0.2">
      <c r="B100" s="321"/>
      <c r="C100" s="93"/>
      <c r="D100" s="93"/>
      <c r="E100" s="93"/>
      <c r="F100" s="93"/>
      <c r="G100" s="93"/>
      <c r="H100" s="93"/>
      <c r="I100" s="93"/>
      <c r="J100" s="344"/>
      <c r="K100" s="303"/>
      <c r="L100" s="58" t="s">
        <v>106174</v>
      </c>
      <c r="M100" s="59" t="s">
        <v>106195</v>
      </c>
      <c r="N100" s="59" t="s">
        <v>370</v>
      </c>
      <c r="O100" s="60" t="s">
        <v>234</v>
      </c>
      <c r="P100" s="59" t="s">
        <v>231</v>
      </c>
      <c r="Q100" s="749">
        <f>157576888+100000000+185000000</f>
        <v>442576888</v>
      </c>
      <c r="R100" s="62"/>
      <c r="S100" s="97"/>
      <c r="T100" s="94" t="s">
        <v>188</v>
      </c>
    </row>
    <row r="101" spans="2:20" ht="30" x14ac:dyDescent="0.2">
      <c r="B101" s="199" t="s">
        <v>7</v>
      </c>
      <c r="C101" s="199" t="s">
        <v>20</v>
      </c>
      <c r="D101" s="199" t="s">
        <v>20</v>
      </c>
      <c r="E101" s="199" t="s">
        <v>20</v>
      </c>
      <c r="F101" s="199" t="s">
        <v>15</v>
      </c>
      <c r="G101" s="199"/>
      <c r="H101" s="199"/>
      <c r="I101" s="199"/>
      <c r="J101" s="199"/>
      <c r="K101" s="329"/>
      <c r="L101" s="233" t="s">
        <v>80</v>
      </c>
      <c r="M101" s="41"/>
      <c r="N101" s="41"/>
      <c r="O101" s="42"/>
      <c r="P101" s="42"/>
      <c r="Q101" s="746">
        <f>+Q102</f>
        <v>1860000000</v>
      </c>
      <c r="R101" s="211"/>
      <c r="S101" s="211"/>
      <c r="T101" s="682"/>
    </row>
    <row r="102" spans="2:20" x14ac:dyDescent="0.2">
      <c r="B102" s="45" t="s">
        <v>7</v>
      </c>
      <c r="C102" s="45" t="s">
        <v>20</v>
      </c>
      <c r="D102" s="45" t="s">
        <v>20</v>
      </c>
      <c r="E102" s="45" t="s">
        <v>20</v>
      </c>
      <c r="F102" s="45" t="s">
        <v>15</v>
      </c>
      <c r="G102" s="45" t="s">
        <v>9</v>
      </c>
      <c r="H102" s="45"/>
      <c r="I102" s="45"/>
      <c r="J102" s="45"/>
      <c r="K102" s="330"/>
      <c r="L102" s="234" t="s">
        <v>123</v>
      </c>
      <c r="M102" s="47"/>
      <c r="N102" s="47"/>
      <c r="O102" s="48"/>
      <c r="P102" s="48"/>
      <c r="Q102" s="747">
        <f>+Q103</f>
        <v>1860000000</v>
      </c>
      <c r="R102" s="212"/>
      <c r="S102" s="212"/>
      <c r="T102" s="90"/>
    </row>
    <row r="103" spans="2:20" ht="45" x14ac:dyDescent="0.2">
      <c r="B103" s="51" t="s">
        <v>7</v>
      </c>
      <c r="C103" s="51" t="s">
        <v>20</v>
      </c>
      <c r="D103" s="51" t="s">
        <v>20</v>
      </c>
      <c r="E103" s="51" t="s">
        <v>20</v>
      </c>
      <c r="F103" s="51" t="s">
        <v>15</v>
      </c>
      <c r="G103" s="51" t="s">
        <v>9</v>
      </c>
      <c r="H103" s="51" t="s">
        <v>23</v>
      </c>
      <c r="I103" s="51"/>
      <c r="J103" s="51"/>
      <c r="K103" s="51"/>
      <c r="L103" s="235" t="s">
        <v>81</v>
      </c>
      <c r="M103" s="54"/>
      <c r="N103" s="54"/>
      <c r="O103" s="55"/>
      <c r="P103" s="55"/>
      <c r="Q103" s="748">
        <f>+Q104</f>
        <v>1860000000</v>
      </c>
      <c r="R103" s="213"/>
      <c r="S103" s="213"/>
      <c r="T103" s="91"/>
    </row>
    <row r="104" spans="2:20" ht="30" x14ac:dyDescent="0.2">
      <c r="B104" s="51" t="s">
        <v>7</v>
      </c>
      <c r="C104" s="51" t="s">
        <v>20</v>
      </c>
      <c r="D104" s="51" t="s">
        <v>20</v>
      </c>
      <c r="E104" s="51" t="s">
        <v>20</v>
      </c>
      <c r="F104" s="51" t="s">
        <v>15</v>
      </c>
      <c r="G104" s="51" t="s">
        <v>9</v>
      </c>
      <c r="H104" s="51" t="s">
        <v>23</v>
      </c>
      <c r="I104" s="51" t="s">
        <v>34</v>
      </c>
      <c r="J104" s="51"/>
      <c r="K104" s="51"/>
      <c r="L104" s="235" t="s">
        <v>82</v>
      </c>
      <c r="M104" s="54"/>
      <c r="N104" s="54"/>
      <c r="O104" s="55"/>
      <c r="P104" s="55"/>
      <c r="Q104" s="748">
        <f>+Q105+Q107</f>
        <v>1860000000</v>
      </c>
      <c r="R104" s="213"/>
      <c r="S104" s="213"/>
      <c r="T104" s="91"/>
    </row>
    <row r="105" spans="2:20" ht="30" x14ac:dyDescent="0.2">
      <c r="B105" s="51" t="s">
        <v>7</v>
      </c>
      <c r="C105" s="51" t="s">
        <v>20</v>
      </c>
      <c r="D105" s="51" t="s">
        <v>20</v>
      </c>
      <c r="E105" s="51" t="s">
        <v>20</v>
      </c>
      <c r="F105" s="51" t="s">
        <v>15</v>
      </c>
      <c r="G105" s="51" t="s">
        <v>9</v>
      </c>
      <c r="H105" s="51" t="s">
        <v>23</v>
      </c>
      <c r="I105" s="51" t="s">
        <v>34</v>
      </c>
      <c r="J105" s="51" t="s">
        <v>24</v>
      </c>
      <c r="K105" s="51"/>
      <c r="L105" s="235" t="s">
        <v>83</v>
      </c>
      <c r="M105" s="54"/>
      <c r="N105" s="54"/>
      <c r="O105" s="55"/>
      <c r="P105" s="55"/>
      <c r="Q105" s="748">
        <f>+Q106</f>
        <v>1852000000</v>
      </c>
      <c r="R105" s="213"/>
      <c r="S105" s="213"/>
      <c r="T105" s="91"/>
    </row>
    <row r="106" spans="2:20" ht="30" x14ac:dyDescent="0.2">
      <c r="B106" s="321"/>
      <c r="C106" s="93"/>
      <c r="D106" s="93"/>
      <c r="E106" s="93"/>
      <c r="F106" s="93"/>
      <c r="G106" s="93"/>
      <c r="H106" s="93"/>
      <c r="I106" s="93"/>
      <c r="J106" s="344"/>
      <c r="K106" s="353" t="s">
        <v>373</v>
      </c>
      <c r="L106" s="4" t="s">
        <v>83</v>
      </c>
      <c r="M106" s="2">
        <v>44928</v>
      </c>
      <c r="N106" s="2" t="s">
        <v>261</v>
      </c>
      <c r="O106" s="3" t="s">
        <v>364</v>
      </c>
      <c r="P106" s="3" t="s">
        <v>209</v>
      </c>
      <c r="Q106" s="749">
        <v>1852000000</v>
      </c>
      <c r="R106" s="62"/>
      <c r="S106" s="63"/>
      <c r="T106" s="94" t="s">
        <v>166</v>
      </c>
    </row>
    <row r="107" spans="2:20" ht="30" x14ac:dyDescent="0.2">
      <c r="B107" s="51" t="s">
        <v>7</v>
      </c>
      <c r="C107" s="51" t="s">
        <v>20</v>
      </c>
      <c r="D107" s="51" t="s">
        <v>20</v>
      </c>
      <c r="E107" s="51" t="s">
        <v>20</v>
      </c>
      <c r="F107" s="51" t="s">
        <v>15</v>
      </c>
      <c r="G107" s="51" t="s">
        <v>9</v>
      </c>
      <c r="H107" s="51" t="s">
        <v>23</v>
      </c>
      <c r="I107" s="51" t="s">
        <v>34</v>
      </c>
      <c r="J107" s="51" t="s">
        <v>29</v>
      </c>
      <c r="K107" s="51"/>
      <c r="L107" s="235" t="s">
        <v>84</v>
      </c>
      <c r="M107" s="54"/>
      <c r="N107" s="54"/>
      <c r="O107" s="55"/>
      <c r="P107" s="55"/>
      <c r="Q107" s="748">
        <f>+Q108</f>
        <v>8000000</v>
      </c>
      <c r="R107" s="213"/>
      <c r="S107" s="213"/>
      <c r="T107" s="91"/>
    </row>
    <row r="108" spans="2:20" ht="45" x14ac:dyDescent="0.2">
      <c r="B108" s="321"/>
      <c r="C108" s="93"/>
      <c r="D108" s="93"/>
      <c r="E108" s="93"/>
      <c r="F108" s="93"/>
      <c r="G108" s="93"/>
      <c r="H108" s="93"/>
      <c r="I108" s="93"/>
      <c r="J108" s="344"/>
      <c r="K108" s="706">
        <v>84131500</v>
      </c>
      <c r="L108" s="58" t="s">
        <v>363</v>
      </c>
      <c r="M108" s="59">
        <v>45202</v>
      </c>
      <c r="N108" s="59" t="s">
        <v>368</v>
      </c>
      <c r="O108" s="60" t="s">
        <v>364</v>
      </c>
      <c r="P108" s="60" t="s">
        <v>426</v>
      </c>
      <c r="Q108" s="749">
        <v>8000000</v>
      </c>
      <c r="R108" s="62"/>
      <c r="S108" s="63"/>
      <c r="T108" s="94" t="s">
        <v>358</v>
      </c>
    </row>
    <row r="109" spans="2:20" ht="30" x14ac:dyDescent="0.2">
      <c r="B109" s="199" t="s">
        <v>7</v>
      </c>
      <c r="C109" s="199" t="s">
        <v>20</v>
      </c>
      <c r="D109" s="199" t="s">
        <v>20</v>
      </c>
      <c r="E109" s="199" t="s">
        <v>20</v>
      </c>
      <c r="F109" s="199" t="s">
        <v>16</v>
      </c>
      <c r="G109" s="199"/>
      <c r="H109" s="199"/>
      <c r="I109" s="199"/>
      <c r="J109" s="199"/>
      <c r="K109" s="329"/>
      <c r="L109" s="233" t="s">
        <v>85</v>
      </c>
      <c r="M109" s="41"/>
      <c r="N109" s="41"/>
      <c r="O109" s="42"/>
      <c r="P109" s="42"/>
      <c r="Q109" s="746">
        <f>+Q110+Q114+Q140+Q148+Q152</f>
        <v>1698241000</v>
      </c>
      <c r="R109" s="211"/>
      <c r="S109" s="211"/>
      <c r="T109" s="682"/>
    </row>
    <row r="110" spans="2:20" x14ac:dyDescent="0.2">
      <c r="B110" s="45" t="s">
        <v>7</v>
      </c>
      <c r="C110" s="45" t="s">
        <v>20</v>
      </c>
      <c r="D110" s="45" t="s">
        <v>20</v>
      </c>
      <c r="E110" s="45" t="s">
        <v>20</v>
      </c>
      <c r="F110" s="45" t="s">
        <v>16</v>
      </c>
      <c r="G110" s="45" t="s">
        <v>10</v>
      </c>
      <c r="H110" s="45"/>
      <c r="I110" s="45"/>
      <c r="J110" s="45"/>
      <c r="K110" s="330"/>
      <c r="L110" s="234" t="s">
        <v>86</v>
      </c>
      <c r="M110" s="47"/>
      <c r="N110" s="47"/>
      <c r="O110" s="48"/>
      <c r="P110" s="48"/>
      <c r="Q110" s="747">
        <f>+Q111</f>
        <v>116380000</v>
      </c>
      <c r="R110" s="212"/>
      <c r="S110" s="212"/>
      <c r="T110" s="90"/>
    </row>
    <row r="111" spans="2:20" x14ac:dyDescent="0.2">
      <c r="B111" s="51" t="s">
        <v>7</v>
      </c>
      <c r="C111" s="51" t="s">
        <v>20</v>
      </c>
      <c r="D111" s="51" t="s">
        <v>20</v>
      </c>
      <c r="E111" s="51" t="s">
        <v>20</v>
      </c>
      <c r="F111" s="51" t="s">
        <v>16</v>
      </c>
      <c r="G111" s="51" t="s">
        <v>10</v>
      </c>
      <c r="H111" s="51" t="s">
        <v>8</v>
      </c>
      <c r="I111" s="51"/>
      <c r="J111" s="51"/>
      <c r="K111" s="51"/>
      <c r="L111" s="235" t="s">
        <v>87</v>
      </c>
      <c r="M111" s="54"/>
      <c r="N111" s="54"/>
      <c r="O111" s="55"/>
      <c r="P111" s="55"/>
      <c r="Q111" s="748">
        <f>SUM(Q112:Q113,)</f>
        <v>116380000</v>
      </c>
      <c r="R111" s="213"/>
      <c r="S111" s="213"/>
      <c r="T111" s="91"/>
    </row>
    <row r="112" spans="2:20" ht="105" x14ac:dyDescent="0.2">
      <c r="B112" s="321"/>
      <c r="C112" s="93"/>
      <c r="D112" s="93"/>
      <c r="E112" s="93"/>
      <c r="F112" s="93"/>
      <c r="G112" s="93"/>
      <c r="H112" s="93"/>
      <c r="I112" s="93"/>
      <c r="J112" s="344"/>
      <c r="K112" s="328">
        <v>80121600</v>
      </c>
      <c r="L112" s="58" t="s">
        <v>412</v>
      </c>
      <c r="M112" s="59">
        <v>44937</v>
      </c>
      <c r="N112" s="59" t="s">
        <v>273</v>
      </c>
      <c r="O112" s="60" t="s">
        <v>106123</v>
      </c>
      <c r="P112" s="60" t="s">
        <v>262</v>
      </c>
      <c r="Q112" s="749">
        <v>58190000</v>
      </c>
      <c r="R112" s="806"/>
      <c r="S112" s="63"/>
      <c r="T112" s="94" t="s">
        <v>411</v>
      </c>
    </row>
    <row r="113" spans="2:20" ht="105" x14ac:dyDescent="0.2">
      <c r="B113" s="321"/>
      <c r="C113" s="93"/>
      <c r="D113" s="93"/>
      <c r="E113" s="93"/>
      <c r="F113" s="93"/>
      <c r="G113" s="93"/>
      <c r="H113" s="93"/>
      <c r="I113" s="93"/>
      <c r="J113" s="344"/>
      <c r="K113" s="303">
        <v>80121600</v>
      </c>
      <c r="L113" s="58" t="s">
        <v>106160</v>
      </c>
      <c r="M113" s="59">
        <v>44936</v>
      </c>
      <c r="N113" s="59" t="s">
        <v>273</v>
      </c>
      <c r="O113" s="60" t="s">
        <v>234</v>
      </c>
      <c r="P113" s="60" t="s">
        <v>262</v>
      </c>
      <c r="Q113" s="749">
        <v>58190000</v>
      </c>
      <c r="R113" s="300"/>
      <c r="S113" s="98"/>
      <c r="T113" s="94" t="s">
        <v>106159</v>
      </c>
    </row>
    <row r="114" spans="2:20" x14ac:dyDescent="0.2">
      <c r="B114" s="45" t="s">
        <v>7</v>
      </c>
      <c r="C114" s="45" t="s">
        <v>20</v>
      </c>
      <c r="D114" s="45" t="s">
        <v>20</v>
      </c>
      <c r="E114" s="45" t="s">
        <v>20</v>
      </c>
      <c r="F114" s="45" t="s">
        <v>16</v>
      </c>
      <c r="G114" s="45" t="s">
        <v>11</v>
      </c>
      <c r="H114" s="45"/>
      <c r="I114" s="45"/>
      <c r="J114" s="45"/>
      <c r="K114" s="330"/>
      <c r="L114" s="234" t="s">
        <v>88</v>
      </c>
      <c r="M114" s="47"/>
      <c r="N114" s="47"/>
      <c r="O114" s="48"/>
      <c r="P114" s="48"/>
      <c r="Q114" s="747">
        <f>+Q115</f>
        <v>1392841000</v>
      </c>
      <c r="R114" s="212"/>
      <c r="S114" s="212"/>
      <c r="T114" s="686"/>
    </row>
    <row r="115" spans="2:20" ht="30" x14ac:dyDescent="0.2">
      <c r="B115" s="51" t="s">
        <v>7</v>
      </c>
      <c r="C115" s="51" t="s">
        <v>20</v>
      </c>
      <c r="D115" s="51" t="s">
        <v>20</v>
      </c>
      <c r="E115" s="51" t="s">
        <v>20</v>
      </c>
      <c r="F115" s="51" t="s">
        <v>16</v>
      </c>
      <c r="G115" s="51" t="s">
        <v>11</v>
      </c>
      <c r="H115" s="51" t="s">
        <v>8</v>
      </c>
      <c r="I115" s="51"/>
      <c r="J115" s="51"/>
      <c r="K115" s="51"/>
      <c r="L115" s="235" t="s">
        <v>106</v>
      </c>
      <c r="M115" s="54"/>
      <c r="N115" s="54"/>
      <c r="O115" s="55"/>
      <c r="P115" s="55"/>
      <c r="Q115" s="748">
        <f>+Q116+Q124+Q126</f>
        <v>1392841000</v>
      </c>
      <c r="R115" s="213"/>
      <c r="S115" s="213"/>
      <c r="T115" s="91"/>
    </row>
    <row r="116" spans="2:20" ht="30" x14ac:dyDescent="0.2">
      <c r="B116" s="51" t="s">
        <v>7</v>
      </c>
      <c r="C116" s="51" t="s">
        <v>20</v>
      </c>
      <c r="D116" s="51" t="s">
        <v>20</v>
      </c>
      <c r="E116" s="51" t="s">
        <v>20</v>
      </c>
      <c r="F116" s="51" t="s">
        <v>16</v>
      </c>
      <c r="G116" s="51" t="s">
        <v>11</v>
      </c>
      <c r="H116" s="51" t="s">
        <v>8</v>
      </c>
      <c r="I116" s="51" t="s">
        <v>21</v>
      </c>
      <c r="J116" s="77"/>
      <c r="K116" s="77"/>
      <c r="L116" s="235" t="s">
        <v>89</v>
      </c>
      <c r="M116" s="54"/>
      <c r="N116" s="54"/>
      <c r="O116" s="55"/>
      <c r="P116" s="80"/>
      <c r="Q116" s="748">
        <f>SUM(Q117:Q123)</f>
        <v>355760000</v>
      </c>
      <c r="R116" s="213"/>
      <c r="S116" s="213"/>
      <c r="T116" s="91"/>
    </row>
    <row r="117" spans="2:20" ht="105" x14ac:dyDescent="0.2">
      <c r="B117" s="321"/>
      <c r="C117" s="93"/>
      <c r="D117" s="93"/>
      <c r="E117" s="93"/>
      <c r="F117" s="93"/>
      <c r="G117" s="93"/>
      <c r="H117" s="93"/>
      <c r="I117" s="93"/>
      <c r="J117" s="344"/>
      <c r="K117" s="328">
        <v>80101500</v>
      </c>
      <c r="L117" s="770" t="s">
        <v>106203</v>
      </c>
      <c r="M117" s="781">
        <v>44941</v>
      </c>
      <c r="N117" s="781" t="s">
        <v>261</v>
      </c>
      <c r="O117" s="782" t="s">
        <v>234</v>
      </c>
      <c r="P117" s="782" t="s">
        <v>262</v>
      </c>
      <c r="Q117" s="771">
        <v>46000000</v>
      </c>
      <c r="R117" s="300"/>
      <c r="S117" s="805"/>
      <c r="T117" s="94" t="s">
        <v>163</v>
      </c>
    </row>
    <row r="118" spans="2:20" ht="120" x14ac:dyDescent="0.2">
      <c r="B118" s="321"/>
      <c r="C118" s="93"/>
      <c r="D118" s="93"/>
      <c r="E118" s="93"/>
      <c r="F118" s="93"/>
      <c r="G118" s="93"/>
      <c r="H118" s="93"/>
      <c r="I118" s="93"/>
      <c r="J118" s="344"/>
      <c r="K118" s="328">
        <v>80101500</v>
      </c>
      <c r="L118" s="58" t="s">
        <v>106139</v>
      </c>
      <c r="M118" s="59">
        <v>44941</v>
      </c>
      <c r="N118" s="59" t="s">
        <v>261</v>
      </c>
      <c r="O118" s="60" t="s">
        <v>234</v>
      </c>
      <c r="P118" s="60" t="s">
        <v>262</v>
      </c>
      <c r="Q118" s="750">
        <v>58190000</v>
      </c>
      <c r="R118" s="807"/>
      <c r="S118" s="804"/>
      <c r="T118" s="687" t="s">
        <v>283</v>
      </c>
    </row>
    <row r="119" spans="2:20" ht="150" x14ac:dyDescent="0.2">
      <c r="B119" s="321"/>
      <c r="C119" s="93"/>
      <c r="D119" s="93"/>
      <c r="E119" s="93"/>
      <c r="F119" s="93"/>
      <c r="G119" s="93"/>
      <c r="H119" s="93"/>
      <c r="I119" s="93"/>
      <c r="J119" s="344"/>
      <c r="K119" s="328">
        <v>80101500</v>
      </c>
      <c r="L119" s="58" t="s">
        <v>106140</v>
      </c>
      <c r="M119" s="59">
        <v>44941</v>
      </c>
      <c r="N119" s="59" t="s">
        <v>261</v>
      </c>
      <c r="O119" s="60" t="s">
        <v>234</v>
      </c>
      <c r="P119" s="60" t="s">
        <v>262</v>
      </c>
      <c r="Q119" s="750">
        <v>58190000</v>
      </c>
      <c r="R119" s="62"/>
      <c r="S119" s="63"/>
      <c r="T119" s="687" t="s">
        <v>283</v>
      </c>
    </row>
    <row r="120" spans="2:20" ht="90" x14ac:dyDescent="0.2">
      <c r="B120" s="321"/>
      <c r="C120" s="93"/>
      <c r="D120" s="93"/>
      <c r="E120" s="93"/>
      <c r="F120" s="93"/>
      <c r="G120" s="93"/>
      <c r="H120" s="93"/>
      <c r="I120" s="93"/>
      <c r="J120" s="344"/>
      <c r="K120" s="328">
        <v>80101500</v>
      </c>
      <c r="L120" s="58" t="s">
        <v>106158</v>
      </c>
      <c r="M120" s="59">
        <v>44941</v>
      </c>
      <c r="N120" s="59" t="s">
        <v>261</v>
      </c>
      <c r="O120" s="60" t="s">
        <v>234</v>
      </c>
      <c r="P120" s="60" t="s">
        <v>262</v>
      </c>
      <c r="Q120" s="750">
        <v>58190000</v>
      </c>
      <c r="R120" s="62"/>
      <c r="S120" s="63"/>
      <c r="T120" s="688" t="s">
        <v>283</v>
      </c>
    </row>
    <row r="121" spans="2:20" ht="90" x14ac:dyDescent="0.2">
      <c r="B121" s="321"/>
      <c r="C121" s="93"/>
      <c r="D121" s="93"/>
      <c r="E121" s="93"/>
      <c r="F121" s="93"/>
      <c r="G121" s="93"/>
      <c r="H121" s="93"/>
      <c r="I121" s="93"/>
      <c r="J121" s="344"/>
      <c r="K121" s="328">
        <v>80101500</v>
      </c>
      <c r="L121" s="58" t="s">
        <v>106157</v>
      </c>
      <c r="M121" s="59">
        <v>44941</v>
      </c>
      <c r="N121" s="59" t="s">
        <v>261</v>
      </c>
      <c r="O121" s="60" t="s">
        <v>234</v>
      </c>
      <c r="P121" s="60" t="s">
        <v>262</v>
      </c>
      <c r="Q121" s="750">
        <v>58190000</v>
      </c>
      <c r="R121" s="62"/>
      <c r="S121" s="63"/>
      <c r="T121" s="688" t="s">
        <v>283</v>
      </c>
    </row>
    <row r="122" spans="2:20" ht="30" x14ac:dyDescent="0.2">
      <c r="B122" s="322"/>
      <c r="C122" s="301"/>
      <c r="D122" s="301"/>
      <c r="E122" s="301"/>
      <c r="F122" s="301"/>
      <c r="G122" s="301"/>
      <c r="H122" s="301"/>
      <c r="I122" s="301"/>
      <c r="J122" s="307"/>
      <c r="K122" s="328">
        <v>80101500</v>
      </c>
      <c r="L122" s="58" t="s">
        <v>180</v>
      </c>
      <c r="M122" s="59">
        <v>45179</v>
      </c>
      <c r="N122" s="59" t="s">
        <v>106145</v>
      </c>
      <c r="O122" s="60" t="s">
        <v>257</v>
      </c>
      <c r="P122" s="60" t="s">
        <v>262</v>
      </c>
      <c r="Q122" s="749">
        <v>27000000</v>
      </c>
      <c r="R122" s="62"/>
      <c r="S122" s="63"/>
      <c r="T122" s="687" t="s">
        <v>401</v>
      </c>
    </row>
    <row r="123" spans="2:20" ht="30" x14ac:dyDescent="0.2">
      <c r="B123" s="322"/>
      <c r="C123" s="718"/>
      <c r="D123" s="718"/>
      <c r="E123" s="718"/>
      <c r="F123" s="718"/>
      <c r="G123" s="718"/>
      <c r="H123" s="718"/>
      <c r="I123" s="718"/>
      <c r="J123" s="307"/>
      <c r="K123" s="303">
        <v>81101500</v>
      </c>
      <c r="L123" s="58" t="s">
        <v>106049</v>
      </c>
      <c r="M123" s="59">
        <v>44957</v>
      </c>
      <c r="N123" s="59" t="s">
        <v>259</v>
      </c>
      <c r="O123" s="60" t="s">
        <v>319</v>
      </c>
      <c r="P123" s="60" t="s">
        <v>106050</v>
      </c>
      <c r="Q123" s="749">
        <v>50000000</v>
      </c>
      <c r="R123" s="62"/>
      <c r="S123" s="63"/>
      <c r="T123" s="687" t="s">
        <v>348</v>
      </c>
    </row>
    <row r="124" spans="2:20" x14ac:dyDescent="0.2">
      <c r="B124" s="51" t="s">
        <v>7</v>
      </c>
      <c r="C124" s="51" t="s">
        <v>20</v>
      </c>
      <c r="D124" s="51" t="s">
        <v>20</v>
      </c>
      <c r="E124" s="51" t="s">
        <v>20</v>
      </c>
      <c r="F124" s="51" t="s">
        <v>16</v>
      </c>
      <c r="G124" s="51" t="s">
        <v>11</v>
      </c>
      <c r="H124" s="51" t="s">
        <v>8</v>
      </c>
      <c r="I124" s="51" t="s">
        <v>22</v>
      </c>
      <c r="J124" s="51"/>
      <c r="K124" s="51"/>
      <c r="L124" s="235" t="s">
        <v>90</v>
      </c>
      <c r="M124" s="54"/>
      <c r="N124" s="54"/>
      <c r="O124" s="55"/>
      <c r="P124" s="80"/>
      <c r="Q124" s="748">
        <f>+Q125</f>
        <v>8500000</v>
      </c>
      <c r="R124" s="213"/>
      <c r="S124" s="213"/>
      <c r="T124" s="91"/>
    </row>
    <row r="125" spans="2:20" ht="30" x14ac:dyDescent="0.2">
      <c r="B125" s="321"/>
      <c r="C125" s="93"/>
      <c r="D125" s="93"/>
      <c r="E125" s="93"/>
      <c r="F125" s="93"/>
      <c r="G125" s="93"/>
      <c r="H125" s="93"/>
      <c r="I125" s="93"/>
      <c r="J125" s="344"/>
      <c r="K125" s="328">
        <v>80101500</v>
      </c>
      <c r="L125" s="58" t="s">
        <v>243</v>
      </c>
      <c r="M125" s="59">
        <v>45184</v>
      </c>
      <c r="N125" s="59" t="s">
        <v>368</v>
      </c>
      <c r="O125" s="60" t="s">
        <v>371</v>
      </c>
      <c r="P125" s="60" t="s">
        <v>262</v>
      </c>
      <c r="Q125" s="749">
        <v>8500000</v>
      </c>
      <c r="R125" s="62"/>
      <c r="S125" s="63"/>
      <c r="T125" s="94" t="s">
        <v>163</v>
      </c>
    </row>
    <row r="126" spans="2:20" ht="30" x14ac:dyDescent="0.2">
      <c r="B126" s="51" t="s">
        <v>7</v>
      </c>
      <c r="C126" s="51" t="s">
        <v>20</v>
      </c>
      <c r="D126" s="51" t="s">
        <v>20</v>
      </c>
      <c r="E126" s="51" t="s">
        <v>20</v>
      </c>
      <c r="F126" s="51" t="s">
        <v>16</v>
      </c>
      <c r="G126" s="51" t="s">
        <v>11</v>
      </c>
      <c r="H126" s="51" t="s">
        <v>8</v>
      </c>
      <c r="I126" s="51" t="s">
        <v>32</v>
      </c>
      <c r="J126" s="51"/>
      <c r="K126" s="51"/>
      <c r="L126" s="235" t="s">
        <v>91</v>
      </c>
      <c r="M126" s="54"/>
      <c r="N126" s="54"/>
      <c r="O126" s="55"/>
      <c r="P126" s="55"/>
      <c r="Q126" s="748">
        <f>SUM(Q127:Q139)</f>
        <v>1028581000</v>
      </c>
      <c r="R126" s="213"/>
      <c r="S126" s="213"/>
      <c r="T126" s="91"/>
    </row>
    <row r="127" spans="2:20" ht="42" customHeight="1" x14ac:dyDescent="0.2">
      <c r="B127" s="321"/>
      <c r="C127" s="93"/>
      <c r="D127" s="93"/>
      <c r="E127" s="93"/>
      <c r="F127" s="93"/>
      <c r="G127" s="93"/>
      <c r="H127" s="93"/>
      <c r="I127" s="93"/>
      <c r="J127" s="344"/>
      <c r="K127" s="706" t="s">
        <v>106127</v>
      </c>
      <c r="L127" s="58" t="s">
        <v>427</v>
      </c>
      <c r="M127" s="59">
        <v>44998</v>
      </c>
      <c r="N127" s="59" t="s">
        <v>315</v>
      </c>
      <c r="O127" s="60" t="s">
        <v>338</v>
      </c>
      <c r="P127" s="60" t="s">
        <v>425</v>
      </c>
      <c r="Q127" s="749">
        <v>38000000</v>
      </c>
      <c r="R127" s="62"/>
      <c r="S127" s="63"/>
      <c r="T127" s="94" t="s">
        <v>156</v>
      </c>
    </row>
    <row r="128" spans="2:20" ht="48" customHeight="1" x14ac:dyDescent="0.2">
      <c r="B128" s="321"/>
      <c r="C128" s="93"/>
      <c r="D128" s="93"/>
      <c r="E128" s="93"/>
      <c r="F128" s="93"/>
      <c r="G128" s="93"/>
      <c r="H128" s="93"/>
      <c r="I128" s="93"/>
      <c r="J128" s="344"/>
      <c r="K128" s="706">
        <v>43222501</v>
      </c>
      <c r="L128" s="58" t="s">
        <v>155</v>
      </c>
      <c r="M128" s="59">
        <v>44942</v>
      </c>
      <c r="N128" s="59" t="s">
        <v>259</v>
      </c>
      <c r="O128" s="60" t="s">
        <v>319</v>
      </c>
      <c r="P128" s="60" t="s">
        <v>425</v>
      </c>
      <c r="Q128" s="749">
        <v>56500000</v>
      </c>
      <c r="R128" s="62"/>
      <c r="S128" s="63"/>
      <c r="T128" s="94" t="s">
        <v>156</v>
      </c>
    </row>
    <row r="129" spans="2:20" ht="45" x14ac:dyDescent="0.2">
      <c r="B129" s="321"/>
      <c r="C129" s="93"/>
      <c r="D129" s="93"/>
      <c r="E129" s="93"/>
      <c r="F129" s="93"/>
      <c r="G129" s="93"/>
      <c r="H129" s="93"/>
      <c r="I129" s="93"/>
      <c r="J129" s="344"/>
      <c r="K129" s="706">
        <v>81111500</v>
      </c>
      <c r="L129" s="58" t="s">
        <v>106128</v>
      </c>
      <c r="M129" s="59">
        <v>45000</v>
      </c>
      <c r="N129" s="59" t="s">
        <v>438</v>
      </c>
      <c r="O129" s="60" t="s">
        <v>305</v>
      </c>
      <c r="P129" s="60" t="s">
        <v>106041</v>
      </c>
      <c r="Q129" s="752">
        <v>42000000</v>
      </c>
      <c r="R129" s="62"/>
      <c r="S129" s="63"/>
      <c r="T129" s="94" t="s">
        <v>156</v>
      </c>
    </row>
    <row r="130" spans="2:20" ht="45" x14ac:dyDescent="0.2">
      <c r="B130" s="321"/>
      <c r="C130" s="93"/>
      <c r="D130" s="93"/>
      <c r="E130" s="93"/>
      <c r="F130" s="93"/>
      <c r="G130" s="93"/>
      <c r="H130" s="93"/>
      <c r="I130" s="93"/>
      <c r="J130" s="344"/>
      <c r="K130" s="706">
        <v>81111500</v>
      </c>
      <c r="L130" s="58" t="s">
        <v>416</v>
      </c>
      <c r="M130" s="59">
        <v>44935</v>
      </c>
      <c r="N130" s="59" t="s">
        <v>261</v>
      </c>
      <c r="O130" s="60" t="s">
        <v>234</v>
      </c>
      <c r="P130" s="60" t="s">
        <v>221</v>
      </c>
      <c r="Q130" s="752">
        <v>58190000</v>
      </c>
      <c r="R130" s="62"/>
      <c r="S130" s="63"/>
      <c r="T130" s="94" t="s">
        <v>156</v>
      </c>
    </row>
    <row r="131" spans="2:20" ht="45" x14ac:dyDescent="0.2">
      <c r="B131" s="321"/>
      <c r="C131" s="93"/>
      <c r="D131" s="93"/>
      <c r="E131" s="93"/>
      <c r="F131" s="93"/>
      <c r="G131" s="93"/>
      <c r="H131" s="93"/>
      <c r="I131" s="93"/>
      <c r="J131" s="344"/>
      <c r="K131" s="706">
        <v>81111500</v>
      </c>
      <c r="L131" s="58" t="s">
        <v>106129</v>
      </c>
      <c r="M131" s="59">
        <v>44935</v>
      </c>
      <c r="N131" s="59" t="s">
        <v>259</v>
      </c>
      <c r="O131" s="60" t="s">
        <v>234</v>
      </c>
      <c r="P131" s="60" t="s">
        <v>221</v>
      </c>
      <c r="Q131" s="752">
        <v>42108000</v>
      </c>
      <c r="R131" s="62"/>
      <c r="S131" s="63"/>
      <c r="T131" s="94" t="s">
        <v>156</v>
      </c>
    </row>
    <row r="132" spans="2:20" ht="30" x14ac:dyDescent="0.2">
      <c r="B132" s="321"/>
      <c r="C132" s="93"/>
      <c r="D132" s="93"/>
      <c r="E132" s="93"/>
      <c r="F132" s="93"/>
      <c r="G132" s="93"/>
      <c r="H132" s="93"/>
      <c r="I132" s="93"/>
      <c r="J132" s="344"/>
      <c r="K132" s="706">
        <v>81111500</v>
      </c>
      <c r="L132" s="129" t="s">
        <v>415</v>
      </c>
      <c r="M132" s="59">
        <v>44935</v>
      </c>
      <c r="N132" s="59" t="s">
        <v>259</v>
      </c>
      <c r="O132" s="60" t="s">
        <v>234</v>
      </c>
      <c r="P132" s="60" t="s">
        <v>221</v>
      </c>
      <c r="Q132" s="752">
        <v>58190000</v>
      </c>
      <c r="R132" s="62"/>
      <c r="S132" s="63"/>
      <c r="T132" s="94" t="s">
        <v>156</v>
      </c>
    </row>
    <row r="133" spans="2:20" ht="30" x14ac:dyDescent="0.2">
      <c r="B133" s="321"/>
      <c r="C133" s="93"/>
      <c r="D133" s="93"/>
      <c r="E133" s="93"/>
      <c r="F133" s="93"/>
      <c r="G133" s="93"/>
      <c r="H133" s="93"/>
      <c r="I133" s="93"/>
      <c r="J133" s="344"/>
      <c r="K133" s="706">
        <v>82112200</v>
      </c>
      <c r="L133" s="58" t="s">
        <v>153</v>
      </c>
      <c r="M133" s="59">
        <v>44935</v>
      </c>
      <c r="N133" s="59" t="s">
        <v>259</v>
      </c>
      <c r="O133" s="60" t="s">
        <v>319</v>
      </c>
      <c r="P133" s="60" t="s">
        <v>221</v>
      </c>
      <c r="Q133" s="749">
        <v>11000000</v>
      </c>
      <c r="R133" s="62"/>
      <c r="S133" s="72"/>
      <c r="T133" s="94" t="s">
        <v>156</v>
      </c>
    </row>
    <row r="134" spans="2:20" ht="30" x14ac:dyDescent="0.2">
      <c r="B134" s="321"/>
      <c r="C134" s="93"/>
      <c r="D134" s="93"/>
      <c r="E134" s="93"/>
      <c r="F134" s="93"/>
      <c r="G134" s="93"/>
      <c r="H134" s="93"/>
      <c r="I134" s="93"/>
      <c r="J134" s="344"/>
      <c r="K134" s="706">
        <v>82112200</v>
      </c>
      <c r="L134" s="58" t="s">
        <v>169</v>
      </c>
      <c r="M134" s="59">
        <v>45082</v>
      </c>
      <c r="N134" s="59" t="s">
        <v>367</v>
      </c>
      <c r="O134" s="60" t="s">
        <v>326</v>
      </c>
      <c r="P134" s="60" t="s">
        <v>221</v>
      </c>
      <c r="Q134" s="749">
        <v>120000000</v>
      </c>
      <c r="R134" s="62"/>
      <c r="S134" s="72"/>
      <c r="T134" s="94" t="s">
        <v>156</v>
      </c>
    </row>
    <row r="135" spans="2:20" ht="75" x14ac:dyDescent="0.2">
      <c r="B135" s="321"/>
      <c r="C135" s="93"/>
      <c r="D135" s="93"/>
      <c r="E135" s="93"/>
      <c r="F135" s="93"/>
      <c r="G135" s="93"/>
      <c r="H135" s="93"/>
      <c r="I135" s="93"/>
      <c r="J135" s="344"/>
      <c r="K135" s="706" t="s">
        <v>106130</v>
      </c>
      <c r="L135" s="100" t="s">
        <v>106131</v>
      </c>
      <c r="M135" s="59">
        <v>45000</v>
      </c>
      <c r="N135" s="59" t="s">
        <v>438</v>
      </c>
      <c r="O135" s="60" t="s">
        <v>305</v>
      </c>
      <c r="P135" s="60" t="s">
        <v>106041</v>
      </c>
      <c r="Q135" s="752">
        <v>260000000</v>
      </c>
      <c r="R135" s="716"/>
      <c r="S135" s="72"/>
      <c r="T135" s="94" t="s">
        <v>156</v>
      </c>
    </row>
    <row r="136" spans="2:20" ht="45" x14ac:dyDescent="0.2">
      <c r="B136" s="321"/>
      <c r="C136" s="93"/>
      <c r="D136" s="93"/>
      <c r="E136" s="93"/>
      <c r="F136" s="93"/>
      <c r="G136" s="93"/>
      <c r="H136" s="93"/>
      <c r="I136" s="93"/>
      <c r="J136" s="344"/>
      <c r="K136" s="328">
        <v>82112200</v>
      </c>
      <c r="L136" s="129" t="s">
        <v>106191</v>
      </c>
      <c r="M136" s="59">
        <v>44935</v>
      </c>
      <c r="N136" s="59" t="s">
        <v>259</v>
      </c>
      <c r="O136" s="60" t="s">
        <v>326</v>
      </c>
      <c r="P136" s="60" t="s">
        <v>430</v>
      </c>
      <c r="Q136" s="749">
        <v>206000000</v>
      </c>
      <c r="R136" s="62"/>
      <c r="S136" s="63"/>
      <c r="T136" s="94" t="s">
        <v>156</v>
      </c>
    </row>
    <row r="137" spans="2:20" ht="60" x14ac:dyDescent="0.2">
      <c r="B137" s="321"/>
      <c r="C137" s="93"/>
      <c r="D137" s="93"/>
      <c r="E137" s="93"/>
      <c r="F137" s="93"/>
      <c r="G137" s="93"/>
      <c r="H137" s="93"/>
      <c r="I137" s="93"/>
      <c r="J137" s="344"/>
      <c r="K137" s="328">
        <v>80101500</v>
      </c>
      <c r="L137" s="58" t="s">
        <v>106190</v>
      </c>
      <c r="M137" s="59">
        <v>44936</v>
      </c>
      <c r="N137" s="59" t="s">
        <v>261</v>
      </c>
      <c r="O137" s="60" t="s">
        <v>305</v>
      </c>
      <c r="P137" s="60" t="s">
        <v>333</v>
      </c>
      <c r="Q137" s="749">
        <v>52800000</v>
      </c>
      <c r="R137" s="62"/>
      <c r="S137" s="63"/>
      <c r="T137" s="94" t="s">
        <v>263</v>
      </c>
    </row>
    <row r="138" spans="2:20" ht="30" x14ac:dyDescent="0.2">
      <c r="B138" s="321"/>
      <c r="C138" s="93"/>
      <c r="D138" s="93"/>
      <c r="E138" s="93"/>
      <c r="F138" s="93"/>
      <c r="G138" s="93"/>
      <c r="H138" s="93"/>
      <c r="I138" s="93"/>
      <c r="J138" s="344"/>
      <c r="K138" s="303">
        <v>80101500</v>
      </c>
      <c r="L138" s="129" t="s">
        <v>106136</v>
      </c>
      <c r="M138" s="59">
        <v>44936</v>
      </c>
      <c r="N138" s="59" t="s">
        <v>261</v>
      </c>
      <c r="O138" s="60" t="s">
        <v>234</v>
      </c>
      <c r="P138" s="60" t="s">
        <v>430</v>
      </c>
      <c r="Q138" s="749">
        <f>26565000-2772000</f>
        <v>23793000</v>
      </c>
      <c r="R138" s="62"/>
      <c r="S138" s="63"/>
      <c r="T138" s="94" t="s">
        <v>263</v>
      </c>
    </row>
    <row r="139" spans="2:20" ht="60" x14ac:dyDescent="0.2">
      <c r="B139" s="321"/>
      <c r="C139" s="93"/>
      <c r="D139" s="93"/>
      <c r="E139" s="93"/>
      <c r="F139" s="93"/>
      <c r="G139" s="93"/>
      <c r="H139" s="93"/>
      <c r="I139" s="93"/>
      <c r="J139" s="344"/>
      <c r="K139" s="328">
        <v>80111600</v>
      </c>
      <c r="L139" s="58" t="s">
        <v>106137</v>
      </c>
      <c r="M139" s="59">
        <v>44970</v>
      </c>
      <c r="N139" s="59" t="s">
        <v>256</v>
      </c>
      <c r="O139" s="60" t="s">
        <v>326</v>
      </c>
      <c r="P139" s="60" t="s">
        <v>333</v>
      </c>
      <c r="Q139" s="749">
        <f>25000000+35000000</f>
        <v>60000000</v>
      </c>
      <c r="R139" s="62"/>
      <c r="S139" s="63"/>
      <c r="T139" s="94" t="s">
        <v>263</v>
      </c>
    </row>
    <row r="140" spans="2:20" ht="30" x14ac:dyDescent="0.2">
      <c r="B140" s="45" t="s">
        <v>7</v>
      </c>
      <c r="C140" s="45" t="s">
        <v>20</v>
      </c>
      <c r="D140" s="45" t="s">
        <v>20</v>
      </c>
      <c r="E140" s="45" t="s">
        <v>20</v>
      </c>
      <c r="F140" s="45" t="s">
        <v>16</v>
      </c>
      <c r="G140" s="45" t="s">
        <v>12</v>
      </c>
      <c r="H140" s="45"/>
      <c r="I140" s="45"/>
      <c r="J140" s="45"/>
      <c r="K140" s="330"/>
      <c r="L140" s="234" t="s">
        <v>92</v>
      </c>
      <c r="M140" s="47"/>
      <c r="N140" s="47"/>
      <c r="O140" s="48"/>
      <c r="P140" s="48"/>
      <c r="Q140" s="747">
        <f>+Q141+Q145</f>
        <v>54270000</v>
      </c>
      <c r="R140" s="212"/>
      <c r="S140" s="212"/>
      <c r="T140" s="90"/>
    </row>
    <row r="141" spans="2:20" x14ac:dyDescent="0.2">
      <c r="B141" s="51" t="s">
        <v>7</v>
      </c>
      <c r="C141" s="51" t="s">
        <v>20</v>
      </c>
      <c r="D141" s="51" t="s">
        <v>20</v>
      </c>
      <c r="E141" s="51" t="s">
        <v>20</v>
      </c>
      <c r="F141" s="51" t="s">
        <v>16</v>
      </c>
      <c r="G141" s="51" t="s">
        <v>12</v>
      </c>
      <c r="H141" s="51" t="s">
        <v>8</v>
      </c>
      <c r="I141" s="51"/>
      <c r="J141" s="51"/>
      <c r="K141" s="51"/>
      <c r="L141" s="235" t="s">
        <v>93</v>
      </c>
      <c r="M141" s="54"/>
      <c r="N141" s="54"/>
      <c r="O141" s="55"/>
      <c r="P141" s="55"/>
      <c r="Q141" s="748">
        <f>SUM(Q142+Q143+Q144)</f>
        <v>42000000</v>
      </c>
      <c r="R141" s="213"/>
      <c r="S141" s="213"/>
      <c r="T141" s="91"/>
    </row>
    <row r="142" spans="2:20" x14ac:dyDescent="0.2">
      <c r="B142" s="321"/>
      <c r="C142" s="93"/>
      <c r="D142" s="93"/>
      <c r="E142" s="93"/>
      <c r="F142" s="93"/>
      <c r="G142" s="93"/>
      <c r="H142" s="93"/>
      <c r="I142" s="93"/>
      <c r="J142" s="344"/>
      <c r="K142" s="328"/>
      <c r="L142" s="58" t="s">
        <v>182</v>
      </c>
      <c r="M142" s="59">
        <v>44928</v>
      </c>
      <c r="N142" s="59" t="s">
        <v>261</v>
      </c>
      <c r="O142" s="60" t="s">
        <v>202</v>
      </c>
      <c r="P142" s="60" t="s">
        <v>231</v>
      </c>
      <c r="Q142" s="750">
        <v>25000000</v>
      </c>
      <c r="R142" s="62"/>
      <c r="S142" s="97"/>
      <c r="T142" s="94" t="s">
        <v>188</v>
      </c>
    </row>
    <row r="143" spans="2:20" ht="30" x14ac:dyDescent="0.2">
      <c r="B143" s="321"/>
      <c r="C143" s="93"/>
      <c r="D143" s="93"/>
      <c r="E143" s="93"/>
      <c r="F143" s="93"/>
      <c r="G143" s="93"/>
      <c r="H143" s="93"/>
      <c r="I143" s="93"/>
      <c r="J143" s="344"/>
      <c r="K143" s="328"/>
      <c r="L143" s="129" t="s">
        <v>183</v>
      </c>
      <c r="M143" s="59">
        <v>44928</v>
      </c>
      <c r="N143" s="59" t="s">
        <v>261</v>
      </c>
      <c r="O143" s="60" t="s">
        <v>202</v>
      </c>
      <c r="P143" s="60" t="s">
        <v>231</v>
      </c>
      <c r="Q143" s="750">
        <v>15000000</v>
      </c>
      <c r="R143" s="62"/>
      <c r="S143" s="63"/>
      <c r="T143" s="94" t="s">
        <v>188</v>
      </c>
    </row>
    <row r="144" spans="2:20" x14ac:dyDescent="0.2">
      <c r="B144" s="321"/>
      <c r="C144" s="93"/>
      <c r="D144" s="93"/>
      <c r="E144" s="93"/>
      <c r="F144" s="93"/>
      <c r="G144" s="93"/>
      <c r="H144" s="93"/>
      <c r="I144" s="93"/>
      <c r="J144" s="344"/>
      <c r="K144" s="303"/>
      <c r="L144" s="708" t="s">
        <v>184</v>
      </c>
      <c r="M144" s="59" t="s">
        <v>231</v>
      </c>
      <c r="N144" s="59" t="s">
        <v>231</v>
      </c>
      <c r="O144" s="60" t="s">
        <v>231</v>
      </c>
      <c r="P144" s="60" t="s">
        <v>231</v>
      </c>
      <c r="Q144" s="750">
        <v>2000000</v>
      </c>
      <c r="R144" s="62"/>
      <c r="S144" s="97"/>
      <c r="T144" s="94" t="s">
        <v>106175</v>
      </c>
    </row>
    <row r="145" spans="2:20" x14ac:dyDescent="0.2">
      <c r="B145" s="51" t="s">
        <v>7</v>
      </c>
      <c r="C145" s="51" t="s">
        <v>20</v>
      </c>
      <c r="D145" s="51" t="s">
        <v>20</v>
      </c>
      <c r="E145" s="51" t="s">
        <v>20</v>
      </c>
      <c r="F145" s="51" t="s">
        <v>16</v>
      </c>
      <c r="G145" s="51" t="s">
        <v>12</v>
      </c>
      <c r="H145" s="51" t="s">
        <v>20</v>
      </c>
      <c r="I145" s="51"/>
      <c r="J145" s="51"/>
      <c r="K145" s="51"/>
      <c r="L145" s="235" t="s">
        <v>94</v>
      </c>
      <c r="M145" s="54"/>
      <c r="N145" s="54"/>
      <c r="O145" s="55"/>
      <c r="P145" s="55"/>
      <c r="Q145" s="748">
        <f>SUM(Q146+Q147)</f>
        <v>12270000</v>
      </c>
      <c r="R145" s="213"/>
      <c r="S145" s="213"/>
      <c r="T145" s="91"/>
    </row>
    <row r="146" spans="2:20" ht="30" x14ac:dyDescent="0.2">
      <c r="B146" s="344"/>
      <c r="C146" s="344"/>
      <c r="D146" s="344"/>
      <c r="E146" s="344"/>
      <c r="F146" s="344"/>
      <c r="G146" s="344"/>
      <c r="H146" s="344"/>
      <c r="I146" s="344"/>
      <c r="J146" s="344"/>
      <c r="K146" s="328">
        <v>81112100</v>
      </c>
      <c r="L146" s="58" t="s">
        <v>106155</v>
      </c>
      <c r="M146" s="59">
        <v>44936</v>
      </c>
      <c r="N146" s="59" t="s">
        <v>261</v>
      </c>
      <c r="O146" s="60" t="s">
        <v>316</v>
      </c>
      <c r="P146" s="60" t="s">
        <v>236</v>
      </c>
      <c r="Q146" s="749">
        <v>3270000</v>
      </c>
      <c r="R146" s="62" t="s">
        <v>211</v>
      </c>
      <c r="S146" s="97"/>
      <c r="T146" s="94" t="s">
        <v>156</v>
      </c>
    </row>
    <row r="147" spans="2:20" ht="45" x14ac:dyDescent="0.2">
      <c r="B147" s="344"/>
      <c r="C147" s="344"/>
      <c r="D147" s="344"/>
      <c r="E147" s="344"/>
      <c r="F147" s="344"/>
      <c r="G147" s="344"/>
      <c r="H147" s="344"/>
      <c r="I147" s="344"/>
      <c r="J147" s="344"/>
      <c r="K147" s="328">
        <v>81112100</v>
      </c>
      <c r="L147" s="129" t="s">
        <v>106132</v>
      </c>
      <c r="M147" s="59">
        <v>45056</v>
      </c>
      <c r="N147" s="59" t="s">
        <v>367</v>
      </c>
      <c r="O147" s="60" t="s">
        <v>364</v>
      </c>
      <c r="P147" s="60" t="s">
        <v>236</v>
      </c>
      <c r="Q147" s="749">
        <v>9000000</v>
      </c>
      <c r="R147" s="62" t="s">
        <v>211</v>
      </c>
      <c r="S147" s="63"/>
      <c r="T147" s="94" t="s">
        <v>156</v>
      </c>
    </row>
    <row r="148" spans="2:20" x14ac:dyDescent="0.2">
      <c r="B148" s="45" t="s">
        <v>7</v>
      </c>
      <c r="C148" s="45" t="s">
        <v>20</v>
      </c>
      <c r="D148" s="45" t="s">
        <v>20</v>
      </c>
      <c r="E148" s="45" t="s">
        <v>20</v>
      </c>
      <c r="F148" s="45" t="s">
        <v>16</v>
      </c>
      <c r="G148" s="676" t="s">
        <v>13</v>
      </c>
      <c r="H148" s="45"/>
      <c r="I148" s="45"/>
      <c r="J148" s="45"/>
      <c r="K148" s="330"/>
      <c r="L148" s="234" t="s">
        <v>95</v>
      </c>
      <c r="M148" s="47"/>
      <c r="N148" s="47"/>
      <c r="O148" s="48"/>
      <c r="P148" s="48"/>
      <c r="Q148" s="747">
        <f>+Q149</f>
        <v>24000000</v>
      </c>
      <c r="R148" s="212"/>
      <c r="S148" s="212"/>
      <c r="T148" s="90"/>
    </row>
    <row r="149" spans="2:20" x14ac:dyDescent="0.2">
      <c r="B149" s="51" t="s">
        <v>7</v>
      </c>
      <c r="C149" s="51" t="s">
        <v>20</v>
      </c>
      <c r="D149" s="51" t="s">
        <v>20</v>
      </c>
      <c r="E149" s="51" t="s">
        <v>20</v>
      </c>
      <c r="F149" s="51" t="s">
        <v>16</v>
      </c>
      <c r="G149" s="52" t="s">
        <v>13</v>
      </c>
      <c r="H149" s="52" t="s">
        <v>31</v>
      </c>
      <c r="I149" s="51"/>
      <c r="J149" s="51"/>
      <c r="K149" s="51"/>
      <c r="L149" s="235" t="s">
        <v>106098</v>
      </c>
      <c r="M149" s="54"/>
      <c r="N149" s="54"/>
      <c r="O149" s="55"/>
      <c r="P149" s="55"/>
      <c r="Q149" s="748">
        <f>+Q150</f>
        <v>24000000</v>
      </c>
      <c r="R149" s="213"/>
      <c r="S149" s="213"/>
      <c r="T149" s="91"/>
    </row>
    <row r="150" spans="2:20" ht="30" x14ac:dyDescent="0.2">
      <c r="B150" s="51" t="s">
        <v>7</v>
      </c>
      <c r="C150" s="51" t="s">
        <v>20</v>
      </c>
      <c r="D150" s="51" t="s">
        <v>20</v>
      </c>
      <c r="E150" s="51" t="s">
        <v>20</v>
      </c>
      <c r="F150" s="51" t="s">
        <v>16</v>
      </c>
      <c r="G150" s="52" t="s">
        <v>13</v>
      </c>
      <c r="H150" s="52" t="s">
        <v>31</v>
      </c>
      <c r="I150" s="51">
        <v>3</v>
      </c>
      <c r="J150" s="51"/>
      <c r="K150" s="51"/>
      <c r="L150" s="235" t="s">
        <v>106099</v>
      </c>
      <c r="M150" s="54"/>
      <c r="N150" s="54"/>
      <c r="O150" s="55"/>
      <c r="P150" s="55"/>
      <c r="Q150" s="748">
        <f>+Q151</f>
        <v>24000000</v>
      </c>
      <c r="R150" s="213"/>
      <c r="S150" s="213"/>
      <c r="T150" s="91"/>
    </row>
    <row r="151" spans="2:20" ht="45" x14ac:dyDescent="0.2">
      <c r="B151" s="321"/>
      <c r="C151" s="93"/>
      <c r="D151" s="93"/>
      <c r="E151" s="93"/>
      <c r="F151" s="93"/>
      <c r="G151" s="93"/>
      <c r="H151" s="93"/>
      <c r="I151" s="93"/>
      <c r="J151" s="344"/>
      <c r="K151" s="706" t="s">
        <v>106100</v>
      </c>
      <c r="L151" s="129" t="s">
        <v>106101</v>
      </c>
      <c r="M151" s="59">
        <v>45027</v>
      </c>
      <c r="N151" s="59" t="s">
        <v>438</v>
      </c>
      <c r="O151" s="60" t="s">
        <v>106102</v>
      </c>
      <c r="P151" s="60" t="s">
        <v>292</v>
      </c>
      <c r="Q151" s="749">
        <v>24000000</v>
      </c>
      <c r="R151" s="62"/>
      <c r="S151" s="97"/>
      <c r="T151" s="94" t="s">
        <v>167</v>
      </c>
    </row>
    <row r="152" spans="2:20" ht="30" x14ac:dyDescent="0.2">
      <c r="B152" s="45" t="s">
        <v>7</v>
      </c>
      <c r="C152" s="45" t="s">
        <v>20</v>
      </c>
      <c r="D152" s="45" t="s">
        <v>20</v>
      </c>
      <c r="E152" s="45" t="s">
        <v>20</v>
      </c>
      <c r="F152" s="45" t="s">
        <v>16</v>
      </c>
      <c r="G152" s="45" t="s">
        <v>15</v>
      </c>
      <c r="H152" s="45"/>
      <c r="I152" s="45"/>
      <c r="J152" s="45"/>
      <c r="K152" s="330"/>
      <c r="L152" s="234" t="s">
        <v>97</v>
      </c>
      <c r="M152" s="47"/>
      <c r="N152" s="47"/>
      <c r="O152" s="48"/>
      <c r="P152" s="48"/>
      <c r="Q152" s="747">
        <f>+Q153</f>
        <v>110750000</v>
      </c>
      <c r="R152" s="212"/>
      <c r="S152" s="212"/>
      <c r="T152" s="90"/>
    </row>
    <row r="153" spans="2:20" ht="30" x14ac:dyDescent="0.2">
      <c r="B153" s="51" t="s">
        <v>7</v>
      </c>
      <c r="C153" s="51" t="s">
        <v>20</v>
      </c>
      <c r="D153" s="51" t="s">
        <v>20</v>
      </c>
      <c r="E153" s="51" t="s">
        <v>20</v>
      </c>
      <c r="F153" s="51" t="s">
        <v>16</v>
      </c>
      <c r="G153" s="51" t="s">
        <v>15</v>
      </c>
      <c r="H153" s="51" t="s">
        <v>8</v>
      </c>
      <c r="I153" s="51"/>
      <c r="J153" s="51"/>
      <c r="K153" s="51"/>
      <c r="L153" s="235" t="s">
        <v>98</v>
      </c>
      <c r="M153" s="54"/>
      <c r="N153" s="54"/>
      <c r="O153" s="55"/>
      <c r="P153" s="55"/>
      <c r="Q153" s="748">
        <f>+Q154+Q156+Q159</f>
        <v>110750000</v>
      </c>
      <c r="R153" s="213"/>
      <c r="S153" s="213"/>
      <c r="T153" s="91"/>
    </row>
    <row r="154" spans="2:20" ht="30" x14ac:dyDescent="0.2">
      <c r="B154" s="51" t="s">
        <v>7</v>
      </c>
      <c r="C154" s="51" t="s">
        <v>20</v>
      </c>
      <c r="D154" s="51" t="s">
        <v>20</v>
      </c>
      <c r="E154" s="51" t="s">
        <v>20</v>
      </c>
      <c r="F154" s="51" t="s">
        <v>16</v>
      </c>
      <c r="G154" s="51" t="s">
        <v>15</v>
      </c>
      <c r="H154" s="51" t="s">
        <v>8</v>
      </c>
      <c r="I154" s="51" t="s">
        <v>32</v>
      </c>
      <c r="J154" s="51"/>
      <c r="K154" s="51"/>
      <c r="L154" s="235" t="s">
        <v>120</v>
      </c>
      <c r="M154" s="54"/>
      <c r="N154" s="54"/>
      <c r="O154" s="55"/>
      <c r="P154" s="55"/>
      <c r="Q154" s="748">
        <f>+Q155</f>
        <v>0</v>
      </c>
      <c r="R154" s="213"/>
      <c r="S154" s="213"/>
      <c r="T154" s="91"/>
    </row>
    <row r="155" spans="2:20" ht="75" x14ac:dyDescent="0.2">
      <c r="B155" s="321"/>
      <c r="C155" s="93"/>
      <c r="D155" s="93"/>
      <c r="E155" s="93"/>
      <c r="F155" s="93"/>
      <c r="G155" s="93"/>
      <c r="H155" s="93"/>
      <c r="I155" s="93"/>
      <c r="J155" s="344"/>
      <c r="K155" s="706" t="s">
        <v>106133</v>
      </c>
      <c r="L155" s="58" t="s">
        <v>106134</v>
      </c>
      <c r="M155" s="59">
        <v>44972</v>
      </c>
      <c r="N155" s="59" t="s">
        <v>256</v>
      </c>
      <c r="O155" s="60" t="s">
        <v>338</v>
      </c>
      <c r="P155" s="60" t="s">
        <v>333</v>
      </c>
      <c r="Q155" s="749">
        <v>0</v>
      </c>
      <c r="R155" s="62"/>
      <c r="S155" s="63"/>
      <c r="T155" s="94" t="s">
        <v>156</v>
      </c>
    </row>
    <row r="156" spans="2:20" ht="30" x14ac:dyDescent="0.2">
      <c r="B156" s="51" t="s">
        <v>7</v>
      </c>
      <c r="C156" s="51" t="s">
        <v>20</v>
      </c>
      <c r="D156" s="51" t="s">
        <v>20</v>
      </c>
      <c r="E156" s="51" t="s">
        <v>20</v>
      </c>
      <c r="F156" s="51" t="s">
        <v>16</v>
      </c>
      <c r="G156" s="51" t="s">
        <v>15</v>
      </c>
      <c r="H156" s="51" t="s">
        <v>8</v>
      </c>
      <c r="I156" s="51" t="s">
        <v>33</v>
      </c>
      <c r="J156" s="51"/>
      <c r="K156" s="51"/>
      <c r="L156" s="235" t="s">
        <v>121</v>
      </c>
      <c r="M156" s="54"/>
      <c r="N156" s="54"/>
      <c r="O156" s="55"/>
      <c r="P156" s="55"/>
      <c r="Q156" s="748">
        <f>SUM(Q157:Q158)</f>
        <v>30000000</v>
      </c>
      <c r="R156" s="213"/>
      <c r="S156" s="213"/>
      <c r="T156" s="91"/>
    </row>
    <row r="157" spans="2:20" ht="60" x14ac:dyDescent="0.2">
      <c r="B157" s="321"/>
      <c r="C157" s="93"/>
      <c r="D157" s="93"/>
      <c r="E157" s="93"/>
      <c r="F157" s="93"/>
      <c r="G157" s="93"/>
      <c r="H157" s="93"/>
      <c r="I157" s="93"/>
      <c r="J157" s="344"/>
      <c r="K157" s="706"/>
      <c r="L157" s="58" t="s">
        <v>106188</v>
      </c>
      <c r="M157" s="59">
        <v>44929</v>
      </c>
      <c r="N157" s="59" t="s">
        <v>261</v>
      </c>
      <c r="O157" s="60" t="s">
        <v>305</v>
      </c>
      <c r="P157" s="60" t="s">
        <v>425</v>
      </c>
      <c r="Q157" s="749">
        <v>15000000</v>
      </c>
      <c r="R157" s="62"/>
      <c r="S157" s="63"/>
      <c r="T157" s="94" t="s">
        <v>166</v>
      </c>
    </row>
    <row r="158" spans="2:20" ht="75" x14ac:dyDescent="0.2">
      <c r="B158" s="321"/>
      <c r="C158" s="93"/>
      <c r="D158" s="93"/>
      <c r="E158" s="93"/>
      <c r="F158" s="93"/>
      <c r="G158" s="93"/>
      <c r="H158" s="93"/>
      <c r="I158" s="93"/>
      <c r="J158" s="344"/>
      <c r="K158" s="706" t="s">
        <v>207</v>
      </c>
      <c r="L158" s="58" t="s">
        <v>106103</v>
      </c>
      <c r="M158" s="59">
        <v>45031</v>
      </c>
      <c r="N158" s="59" t="s">
        <v>438</v>
      </c>
      <c r="O158" s="60" t="s">
        <v>374</v>
      </c>
      <c r="P158" s="59" t="s">
        <v>209</v>
      </c>
      <c r="Q158" s="749">
        <v>15000000</v>
      </c>
      <c r="R158" s="62" t="s">
        <v>211</v>
      </c>
      <c r="S158" s="72">
        <v>31500000</v>
      </c>
      <c r="T158" s="94" t="s">
        <v>166</v>
      </c>
    </row>
    <row r="159" spans="2:20" ht="30" x14ac:dyDescent="0.2">
      <c r="B159" s="51" t="s">
        <v>7</v>
      </c>
      <c r="C159" s="51" t="s">
        <v>20</v>
      </c>
      <c r="D159" s="51" t="s">
        <v>20</v>
      </c>
      <c r="E159" s="51" t="s">
        <v>20</v>
      </c>
      <c r="F159" s="51" t="s">
        <v>16</v>
      </c>
      <c r="G159" s="51" t="s">
        <v>15</v>
      </c>
      <c r="H159" s="51" t="s">
        <v>8</v>
      </c>
      <c r="I159" s="51" t="s">
        <v>34</v>
      </c>
      <c r="J159" s="51"/>
      <c r="K159" s="51"/>
      <c r="L159" s="235" t="s">
        <v>99</v>
      </c>
      <c r="M159" s="54"/>
      <c r="N159" s="54"/>
      <c r="O159" s="55"/>
      <c r="P159" s="55"/>
      <c r="Q159" s="748">
        <f>SUM(Q160:Q164)</f>
        <v>80750000</v>
      </c>
      <c r="R159" s="213"/>
      <c r="S159" s="213"/>
      <c r="T159" s="91"/>
    </row>
    <row r="160" spans="2:20" ht="75" x14ac:dyDescent="0.2">
      <c r="B160" s="321"/>
      <c r="C160" s="93"/>
      <c r="D160" s="93"/>
      <c r="E160" s="93"/>
      <c r="F160" s="93"/>
      <c r="G160" s="93"/>
      <c r="H160" s="93"/>
      <c r="I160" s="93"/>
      <c r="J160" s="344"/>
      <c r="K160" s="706"/>
      <c r="L160" s="58" t="s">
        <v>517</v>
      </c>
      <c r="M160" s="59"/>
      <c r="N160" s="59"/>
      <c r="O160" s="60" t="s">
        <v>305</v>
      </c>
      <c r="P160" s="59" t="s">
        <v>333</v>
      </c>
      <c r="Q160" s="749">
        <v>9960000</v>
      </c>
      <c r="R160" s="62"/>
      <c r="S160" s="63"/>
      <c r="T160" s="94" t="s">
        <v>166</v>
      </c>
    </row>
    <row r="161" spans="2:20" ht="44.25" customHeight="1" x14ac:dyDescent="0.2">
      <c r="B161" s="322"/>
      <c r="C161" s="301"/>
      <c r="D161" s="301"/>
      <c r="E161" s="301"/>
      <c r="F161" s="301"/>
      <c r="G161" s="301"/>
      <c r="H161" s="301"/>
      <c r="I161" s="301"/>
      <c r="J161" s="307"/>
      <c r="K161" s="706" t="s">
        <v>419</v>
      </c>
      <c r="L161" s="58" t="s">
        <v>185</v>
      </c>
      <c r="M161" s="59">
        <v>44947</v>
      </c>
      <c r="N161" s="59" t="s">
        <v>259</v>
      </c>
      <c r="O161" s="59" t="s">
        <v>202</v>
      </c>
      <c r="P161" s="59" t="s">
        <v>333</v>
      </c>
      <c r="Q161" s="749">
        <v>40000000</v>
      </c>
      <c r="R161" s="62"/>
      <c r="S161" s="61"/>
      <c r="T161" s="94" t="s">
        <v>358</v>
      </c>
    </row>
    <row r="162" spans="2:20" ht="75" x14ac:dyDescent="0.2">
      <c r="B162" s="322"/>
      <c r="C162" s="301"/>
      <c r="D162" s="301"/>
      <c r="E162" s="301"/>
      <c r="F162" s="301"/>
      <c r="G162" s="301"/>
      <c r="H162" s="301"/>
      <c r="I162" s="301"/>
      <c r="J162" s="307"/>
      <c r="K162" s="706">
        <v>72154100</v>
      </c>
      <c r="L162" s="58" t="s">
        <v>106104</v>
      </c>
      <c r="M162" s="59">
        <v>45031</v>
      </c>
      <c r="N162" s="59" t="s">
        <v>405</v>
      </c>
      <c r="O162" s="59" t="s">
        <v>374</v>
      </c>
      <c r="P162" s="59" t="s">
        <v>209</v>
      </c>
      <c r="Q162" s="749">
        <v>9960000</v>
      </c>
      <c r="R162" s="62" t="s">
        <v>211</v>
      </c>
      <c r="S162" s="72">
        <v>20916000</v>
      </c>
      <c r="T162" s="94" t="s">
        <v>166</v>
      </c>
    </row>
    <row r="163" spans="2:20" ht="60" x14ac:dyDescent="0.2">
      <c r="B163" s="322"/>
      <c r="C163" s="301"/>
      <c r="D163" s="301"/>
      <c r="E163" s="301"/>
      <c r="F163" s="301"/>
      <c r="G163" s="301"/>
      <c r="H163" s="301"/>
      <c r="I163" s="301"/>
      <c r="J163" s="307"/>
      <c r="K163" s="706" t="s">
        <v>106105</v>
      </c>
      <c r="L163" s="58" t="s">
        <v>289</v>
      </c>
      <c r="M163" s="59">
        <v>45047</v>
      </c>
      <c r="N163" s="59" t="s">
        <v>361</v>
      </c>
      <c r="O163" s="60" t="s">
        <v>442</v>
      </c>
      <c r="P163" s="60" t="s">
        <v>210</v>
      </c>
      <c r="Q163" s="749">
        <v>5830000</v>
      </c>
      <c r="R163" s="62"/>
      <c r="S163" s="63"/>
      <c r="T163" s="94" t="s">
        <v>166</v>
      </c>
    </row>
    <row r="164" spans="2:20" ht="45" x14ac:dyDescent="0.2">
      <c r="B164" s="322"/>
      <c r="C164" s="301"/>
      <c r="D164" s="301"/>
      <c r="E164" s="301"/>
      <c r="F164" s="301"/>
      <c r="G164" s="301"/>
      <c r="H164" s="301"/>
      <c r="I164" s="301"/>
      <c r="J164" s="307"/>
      <c r="K164" s="710">
        <v>86101700</v>
      </c>
      <c r="L164" s="4" t="s">
        <v>106064</v>
      </c>
      <c r="M164" s="2">
        <v>45055</v>
      </c>
      <c r="N164" s="2" t="s">
        <v>367</v>
      </c>
      <c r="O164" s="3" t="s">
        <v>326</v>
      </c>
      <c r="P164" s="3" t="s">
        <v>432</v>
      </c>
      <c r="Q164" s="749">
        <v>15000000</v>
      </c>
      <c r="R164" s="62"/>
      <c r="S164" s="63"/>
      <c r="T164" s="94" t="s">
        <v>401</v>
      </c>
    </row>
    <row r="165" spans="2:20" x14ac:dyDescent="0.2">
      <c r="B165" s="322"/>
      <c r="C165" s="734"/>
      <c r="D165" s="734"/>
      <c r="E165" s="734"/>
      <c r="F165" s="734"/>
      <c r="G165" s="734"/>
      <c r="H165" s="734"/>
      <c r="I165" s="734"/>
      <c r="J165" s="307"/>
      <c r="K165" s="740"/>
      <c r="L165" s="575" t="s">
        <v>186</v>
      </c>
      <c r="M165" s="2" t="s">
        <v>231</v>
      </c>
      <c r="N165" s="2" t="s">
        <v>231</v>
      </c>
      <c r="O165" s="2" t="s">
        <v>231</v>
      </c>
      <c r="P165" s="2" t="s">
        <v>231</v>
      </c>
      <c r="Q165" s="750">
        <v>12000000</v>
      </c>
      <c r="R165" s="62"/>
      <c r="S165" s="63"/>
      <c r="T165" s="94" t="s">
        <v>106175</v>
      </c>
    </row>
    <row r="166" spans="2:20" x14ac:dyDescent="0.2">
      <c r="B166" s="199" t="s">
        <v>7</v>
      </c>
      <c r="C166" s="199" t="s">
        <v>20</v>
      </c>
      <c r="D166" s="199" t="s">
        <v>20</v>
      </c>
      <c r="E166" s="199" t="s">
        <v>20</v>
      </c>
      <c r="F166" s="199" t="s">
        <v>17</v>
      </c>
      <c r="G166" s="199"/>
      <c r="H166" s="199"/>
      <c r="I166" s="199"/>
      <c r="J166" s="199"/>
      <c r="K166" s="329"/>
      <c r="L166" s="233" t="s">
        <v>100</v>
      </c>
      <c r="M166" s="41"/>
      <c r="N166" s="41"/>
      <c r="O166" s="42"/>
      <c r="P166" s="42"/>
      <c r="Q166" s="746">
        <f>+Q167+Q171+Q174+Q178</f>
        <v>312810112</v>
      </c>
      <c r="R166" s="211"/>
      <c r="S166" s="211"/>
      <c r="T166" s="682"/>
    </row>
    <row r="167" spans="2:20" x14ac:dyDescent="0.2">
      <c r="B167" s="45" t="s">
        <v>7</v>
      </c>
      <c r="C167" s="45" t="s">
        <v>20</v>
      </c>
      <c r="D167" s="45" t="s">
        <v>20</v>
      </c>
      <c r="E167" s="45" t="s">
        <v>20</v>
      </c>
      <c r="F167" s="45" t="s">
        <v>17</v>
      </c>
      <c r="G167" s="45" t="s">
        <v>10</v>
      </c>
      <c r="H167" s="45"/>
      <c r="I167" s="45"/>
      <c r="J167" s="45"/>
      <c r="K167" s="330"/>
      <c r="L167" s="234" t="s">
        <v>101</v>
      </c>
      <c r="M167" s="47"/>
      <c r="N167" s="47"/>
      <c r="O167" s="48"/>
      <c r="P167" s="48"/>
      <c r="Q167" s="747">
        <f>+Q168</f>
        <v>90000000</v>
      </c>
      <c r="R167" s="212"/>
      <c r="S167" s="212"/>
      <c r="T167" s="90"/>
    </row>
    <row r="168" spans="2:20" ht="30" x14ac:dyDescent="0.2">
      <c r="B168" s="51" t="s">
        <v>7</v>
      </c>
      <c r="C168" s="51" t="s">
        <v>20</v>
      </c>
      <c r="D168" s="51" t="s">
        <v>20</v>
      </c>
      <c r="E168" s="51" t="s">
        <v>20</v>
      </c>
      <c r="F168" s="51" t="s">
        <v>17</v>
      </c>
      <c r="G168" s="51" t="s">
        <v>10</v>
      </c>
      <c r="H168" s="51" t="s">
        <v>31</v>
      </c>
      <c r="I168" s="51"/>
      <c r="J168" s="51"/>
      <c r="K168" s="51"/>
      <c r="L168" s="235" t="s">
        <v>102</v>
      </c>
      <c r="M168" s="54"/>
      <c r="N168" s="54"/>
      <c r="O168" s="55"/>
      <c r="P168" s="55"/>
      <c r="Q168" s="748">
        <f>SUM(Q169+Q170)</f>
        <v>90000000</v>
      </c>
      <c r="R168" s="213"/>
      <c r="S168" s="213"/>
      <c r="T168" s="91"/>
    </row>
    <row r="169" spans="2:20" ht="30" x14ac:dyDescent="0.2">
      <c r="B169" s="321"/>
      <c r="C169" s="93"/>
      <c r="D169" s="93"/>
      <c r="E169" s="93"/>
      <c r="F169" s="93"/>
      <c r="G169" s="93"/>
      <c r="H169" s="93"/>
      <c r="I169" s="93"/>
      <c r="J169" s="344"/>
      <c r="K169" s="706" t="s">
        <v>314</v>
      </c>
      <c r="L169" s="58" t="s">
        <v>406</v>
      </c>
      <c r="M169" s="59">
        <v>45000</v>
      </c>
      <c r="N169" s="59" t="s">
        <v>315</v>
      </c>
      <c r="O169" s="60" t="s">
        <v>338</v>
      </c>
      <c r="P169" s="60" t="s">
        <v>221</v>
      </c>
      <c r="Q169" s="749">
        <v>50000000</v>
      </c>
      <c r="R169" s="62"/>
      <c r="S169" s="63"/>
      <c r="T169" s="94" t="s">
        <v>163</v>
      </c>
    </row>
    <row r="170" spans="2:20" ht="30" x14ac:dyDescent="0.2">
      <c r="B170" s="321"/>
      <c r="C170" s="93"/>
      <c r="D170" s="93"/>
      <c r="E170" s="93"/>
      <c r="F170" s="93"/>
      <c r="G170" s="93"/>
      <c r="H170" s="93"/>
      <c r="I170" s="93"/>
      <c r="J170" s="344"/>
      <c r="K170" s="328"/>
      <c r="L170" s="58" t="s">
        <v>106091</v>
      </c>
      <c r="M170" s="59">
        <v>44941</v>
      </c>
      <c r="N170" s="60" t="s">
        <v>231</v>
      </c>
      <c r="O170" s="60" t="s">
        <v>231</v>
      </c>
      <c r="P170" s="60" t="s">
        <v>231</v>
      </c>
      <c r="Q170" s="749">
        <v>40000000</v>
      </c>
      <c r="R170" s="62"/>
      <c r="S170" s="63"/>
      <c r="T170" s="94" t="s">
        <v>163</v>
      </c>
    </row>
    <row r="171" spans="2:20" ht="30" x14ac:dyDescent="0.2">
      <c r="B171" s="45" t="s">
        <v>7</v>
      </c>
      <c r="C171" s="45" t="s">
        <v>20</v>
      </c>
      <c r="D171" s="45" t="s">
        <v>20</v>
      </c>
      <c r="E171" s="45" t="s">
        <v>20</v>
      </c>
      <c r="F171" s="45" t="s">
        <v>17</v>
      </c>
      <c r="G171" s="45" t="s">
        <v>11</v>
      </c>
      <c r="H171" s="45"/>
      <c r="I171" s="45"/>
      <c r="J171" s="45"/>
      <c r="K171" s="330"/>
      <c r="L171" s="234" t="s">
        <v>128</v>
      </c>
      <c r="M171" s="47"/>
      <c r="N171" s="47"/>
      <c r="O171" s="48"/>
      <c r="P171" s="48"/>
      <c r="Q171" s="747">
        <f>+Q172</f>
        <v>30000000</v>
      </c>
      <c r="R171" s="212"/>
      <c r="S171" s="212"/>
      <c r="T171" s="90"/>
    </row>
    <row r="172" spans="2:20" x14ac:dyDescent="0.2">
      <c r="B172" s="51" t="s">
        <v>7</v>
      </c>
      <c r="C172" s="51" t="s">
        <v>20</v>
      </c>
      <c r="D172" s="51" t="s">
        <v>20</v>
      </c>
      <c r="E172" s="51" t="s">
        <v>20</v>
      </c>
      <c r="F172" s="51" t="s">
        <v>17</v>
      </c>
      <c r="G172" s="51" t="s">
        <v>11</v>
      </c>
      <c r="H172" s="51" t="s">
        <v>8</v>
      </c>
      <c r="I172" s="51"/>
      <c r="J172" s="51"/>
      <c r="K172" s="51"/>
      <c r="L172" s="235" t="s">
        <v>129</v>
      </c>
      <c r="M172" s="54"/>
      <c r="N172" s="54"/>
      <c r="O172" s="55"/>
      <c r="P172" s="55"/>
      <c r="Q172" s="748">
        <f>+Q173</f>
        <v>30000000</v>
      </c>
      <c r="R172" s="213"/>
      <c r="S172" s="213"/>
      <c r="T172" s="91"/>
    </row>
    <row r="173" spans="2:20" ht="44.25" customHeight="1" x14ac:dyDescent="0.2">
      <c r="B173" s="321"/>
      <c r="C173" s="93"/>
      <c r="D173" s="93"/>
      <c r="E173" s="93"/>
      <c r="F173" s="93"/>
      <c r="G173" s="93"/>
      <c r="H173" s="93"/>
      <c r="I173" s="93"/>
      <c r="J173" s="344"/>
      <c r="K173" s="706" t="s">
        <v>336</v>
      </c>
      <c r="L173" s="58" t="s">
        <v>337</v>
      </c>
      <c r="M173" s="59">
        <v>45000</v>
      </c>
      <c r="N173" s="59" t="s">
        <v>315</v>
      </c>
      <c r="O173" s="60" t="s">
        <v>338</v>
      </c>
      <c r="P173" s="3" t="s">
        <v>425</v>
      </c>
      <c r="Q173" s="749">
        <v>30000000</v>
      </c>
      <c r="R173" s="62"/>
      <c r="S173" s="63"/>
      <c r="T173" s="94" t="s">
        <v>401</v>
      </c>
    </row>
    <row r="174" spans="2:20" ht="45" x14ac:dyDescent="0.2">
      <c r="B174" s="45" t="s">
        <v>7</v>
      </c>
      <c r="C174" s="45" t="s">
        <v>20</v>
      </c>
      <c r="D174" s="45" t="s">
        <v>20</v>
      </c>
      <c r="E174" s="45" t="s">
        <v>20</v>
      </c>
      <c r="F174" s="45" t="s">
        <v>17</v>
      </c>
      <c r="G174" s="45" t="s">
        <v>12</v>
      </c>
      <c r="H174" s="45"/>
      <c r="I174" s="45"/>
      <c r="J174" s="45"/>
      <c r="K174" s="330"/>
      <c r="L174" s="234" t="s">
        <v>130</v>
      </c>
      <c r="M174" s="47"/>
      <c r="N174" s="47"/>
      <c r="O174" s="48"/>
      <c r="P174" s="48"/>
      <c r="Q174" s="747">
        <f>+Q175</f>
        <v>157810112</v>
      </c>
      <c r="R174" s="212"/>
      <c r="S174" s="212"/>
      <c r="T174" s="90"/>
    </row>
    <row r="175" spans="2:20" ht="30" x14ac:dyDescent="0.2">
      <c r="B175" s="51" t="s">
        <v>7</v>
      </c>
      <c r="C175" s="51" t="s">
        <v>20</v>
      </c>
      <c r="D175" s="51" t="s">
        <v>20</v>
      </c>
      <c r="E175" s="51" t="s">
        <v>20</v>
      </c>
      <c r="F175" s="51" t="s">
        <v>17</v>
      </c>
      <c r="G175" s="51" t="s">
        <v>12</v>
      </c>
      <c r="H175" s="51" t="s">
        <v>8</v>
      </c>
      <c r="I175" s="51"/>
      <c r="J175" s="51"/>
      <c r="K175" s="51"/>
      <c r="L175" s="235" t="s">
        <v>131</v>
      </c>
      <c r="M175" s="79"/>
      <c r="N175" s="79"/>
      <c r="O175" s="55"/>
      <c r="P175" s="55"/>
      <c r="Q175" s="751">
        <f>SUM(Q176+Q177)</f>
        <v>157810112</v>
      </c>
      <c r="R175" s="214"/>
      <c r="S175" s="214"/>
      <c r="T175" s="91"/>
    </row>
    <row r="176" spans="2:20" ht="46.5" customHeight="1" x14ac:dyDescent="0.2">
      <c r="B176" s="321"/>
      <c r="C176" s="93"/>
      <c r="D176" s="93"/>
      <c r="E176" s="93"/>
      <c r="F176" s="93"/>
      <c r="G176" s="93"/>
      <c r="H176" s="93"/>
      <c r="I176" s="93"/>
      <c r="J176" s="344"/>
      <c r="K176" s="706" t="s">
        <v>106106</v>
      </c>
      <c r="L176" s="129" t="s">
        <v>106168</v>
      </c>
      <c r="M176" s="59">
        <v>44986</v>
      </c>
      <c r="N176" s="59" t="s">
        <v>290</v>
      </c>
      <c r="O176" s="60" t="s">
        <v>106096</v>
      </c>
      <c r="P176" s="60" t="s">
        <v>210</v>
      </c>
      <c r="Q176" s="749">
        <v>20000000</v>
      </c>
      <c r="R176" s="62"/>
      <c r="S176" s="97"/>
      <c r="T176" s="688" t="s">
        <v>166</v>
      </c>
    </row>
    <row r="177" spans="2:20" ht="23.25" customHeight="1" x14ac:dyDescent="0.2">
      <c r="B177" s="321"/>
      <c r="C177" s="93"/>
      <c r="D177" s="93"/>
      <c r="E177" s="93"/>
      <c r="F177" s="93"/>
      <c r="G177" s="93"/>
      <c r="H177" s="93"/>
      <c r="I177" s="93"/>
      <c r="J177" s="344"/>
      <c r="K177" s="706"/>
      <c r="L177" s="129" t="s">
        <v>190</v>
      </c>
      <c r="M177" s="59">
        <v>44928</v>
      </c>
      <c r="N177" s="59" t="s">
        <v>261</v>
      </c>
      <c r="O177" s="60" t="s">
        <v>202</v>
      </c>
      <c r="P177" s="60"/>
      <c r="Q177" s="749">
        <f>222000000-50000000-34189888</f>
        <v>137810112</v>
      </c>
      <c r="R177" s="62"/>
      <c r="S177" s="97"/>
      <c r="T177" s="688" t="s">
        <v>188</v>
      </c>
    </row>
    <row r="178" spans="2:20" x14ac:dyDescent="0.2">
      <c r="B178" s="45" t="s">
        <v>7</v>
      </c>
      <c r="C178" s="45" t="s">
        <v>20</v>
      </c>
      <c r="D178" s="45" t="s">
        <v>20</v>
      </c>
      <c r="E178" s="45" t="s">
        <v>20</v>
      </c>
      <c r="F178" s="45" t="s">
        <v>17</v>
      </c>
      <c r="G178" s="45" t="s">
        <v>14</v>
      </c>
      <c r="H178" s="45"/>
      <c r="I178" s="45"/>
      <c r="J178" s="45"/>
      <c r="K178" s="330"/>
      <c r="L178" s="234" t="s">
        <v>103</v>
      </c>
      <c r="M178" s="47"/>
      <c r="N178" s="47"/>
      <c r="O178" s="48"/>
      <c r="P178" s="48"/>
      <c r="Q178" s="747">
        <f>+Q179</f>
        <v>35000000</v>
      </c>
      <c r="R178" s="212"/>
      <c r="S178" s="212"/>
      <c r="T178" s="90"/>
    </row>
    <row r="179" spans="2:20" x14ac:dyDescent="0.2">
      <c r="B179" s="51" t="s">
        <v>7</v>
      </c>
      <c r="C179" s="51" t="s">
        <v>20</v>
      </c>
      <c r="D179" s="51" t="s">
        <v>20</v>
      </c>
      <c r="E179" s="51" t="s">
        <v>20</v>
      </c>
      <c r="F179" s="51" t="s">
        <v>17</v>
      </c>
      <c r="G179" s="51" t="s">
        <v>14</v>
      </c>
      <c r="H179" s="51" t="s">
        <v>31</v>
      </c>
      <c r="I179" s="51"/>
      <c r="J179" s="51"/>
      <c r="K179" s="51"/>
      <c r="L179" s="235" t="s">
        <v>104</v>
      </c>
      <c r="M179" s="54"/>
      <c r="N179" s="54"/>
      <c r="O179" s="55"/>
      <c r="P179" s="55"/>
      <c r="Q179" s="748">
        <f>+Q180</f>
        <v>35000000</v>
      </c>
      <c r="R179" s="213"/>
      <c r="S179" s="213"/>
      <c r="T179" s="91"/>
    </row>
    <row r="180" spans="2:20" ht="32.25" customHeight="1" x14ac:dyDescent="0.2">
      <c r="B180" s="321"/>
      <c r="C180" s="93"/>
      <c r="D180" s="93"/>
      <c r="E180" s="93"/>
      <c r="F180" s="93"/>
      <c r="G180" s="93"/>
      <c r="H180" s="93"/>
      <c r="I180" s="93"/>
      <c r="J180" s="344"/>
      <c r="K180" s="328">
        <v>93141500</v>
      </c>
      <c r="L180" s="58" t="s">
        <v>162</v>
      </c>
      <c r="M180" s="59">
        <v>45214</v>
      </c>
      <c r="N180" s="59" t="s">
        <v>313</v>
      </c>
      <c r="O180" s="60" t="s">
        <v>371</v>
      </c>
      <c r="P180" s="60" t="s">
        <v>430</v>
      </c>
      <c r="Q180" s="749">
        <v>35000000</v>
      </c>
      <c r="R180" s="62"/>
      <c r="S180" s="63"/>
      <c r="T180" s="94" t="s">
        <v>163</v>
      </c>
    </row>
    <row r="181" spans="2:20" x14ac:dyDescent="0.2">
      <c r="B181" s="45" t="s">
        <v>7</v>
      </c>
      <c r="C181" s="45" t="s">
        <v>20</v>
      </c>
      <c r="D181" s="45" t="s">
        <v>20</v>
      </c>
      <c r="E181" s="45" t="s">
        <v>20</v>
      </c>
      <c r="F181" s="45" t="s">
        <v>18</v>
      </c>
      <c r="G181" s="45"/>
      <c r="H181" s="45"/>
      <c r="I181" s="45"/>
      <c r="J181" s="45"/>
      <c r="K181" s="330"/>
      <c r="L181" s="234" t="s">
        <v>19</v>
      </c>
      <c r="M181" s="47"/>
      <c r="N181" s="47"/>
      <c r="O181" s="48"/>
      <c r="P181" s="48"/>
      <c r="Q181" s="747">
        <f>+Q182</f>
        <v>50000000</v>
      </c>
      <c r="R181" s="212"/>
      <c r="S181" s="212"/>
      <c r="T181" s="90"/>
    </row>
    <row r="182" spans="2:20" ht="18" customHeight="1" x14ac:dyDescent="0.2">
      <c r="B182" s="321"/>
      <c r="C182" s="93"/>
      <c r="D182" s="93"/>
      <c r="E182" s="93"/>
      <c r="F182" s="93"/>
      <c r="G182" s="93"/>
      <c r="H182" s="93"/>
      <c r="I182" s="93"/>
      <c r="J182" s="344"/>
      <c r="K182" s="303"/>
      <c r="L182" s="129" t="s">
        <v>19</v>
      </c>
      <c r="M182" s="59" t="s">
        <v>231</v>
      </c>
      <c r="N182" s="59" t="s">
        <v>231</v>
      </c>
      <c r="O182" s="60" t="s">
        <v>231</v>
      </c>
      <c r="P182" s="60" t="s">
        <v>231</v>
      </c>
      <c r="Q182" s="749">
        <v>50000000</v>
      </c>
      <c r="R182" s="62"/>
      <c r="S182" s="63"/>
      <c r="T182" s="94" t="s">
        <v>163</v>
      </c>
    </row>
    <row r="183" spans="2:20" ht="15.75" x14ac:dyDescent="0.2">
      <c r="B183" s="103" t="s">
        <v>7</v>
      </c>
      <c r="C183" s="103" t="s">
        <v>27</v>
      </c>
      <c r="D183" s="103"/>
      <c r="E183" s="103"/>
      <c r="F183" s="103"/>
      <c r="G183" s="103"/>
      <c r="H183" s="103"/>
      <c r="I183" s="103"/>
      <c r="J183" s="103"/>
      <c r="K183" s="332"/>
      <c r="L183" s="237" t="s">
        <v>105</v>
      </c>
      <c r="M183" s="783"/>
      <c r="N183" s="783"/>
      <c r="O183" s="784"/>
      <c r="P183" s="784"/>
      <c r="Q183" s="754">
        <f>+Q184</f>
        <v>9983000000</v>
      </c>
      <c r="R183" s="285">
        <v>9983000000</v>
      </c>
      <c r="S183" s="285">
        <f>+Q183-R183</f>
        <v>0</v>
      </c>
      <c r="T183" s="689"/>
    </row>
    <row r="184" spans="2:20" ht="15.75" x14ac:dyDescent="0.2">
      <c r="B184" s="312" t="s">
        <v>7</v>
      </c>
      <c r="C184" s="312" t="s">
        <v>27</v>
      </c>
      <c r="D184" s="312" t="s">
        <v>8</v>
      </c>
      <c r="E184" s="312"/>
      <c r="F184" s="312"/>
      <c r="G184" s="312"/>
      <c r="H184" s="312"/>
      <c r="I184" s="312"/>
      <c r="J184" s="312"/>
      <c r="K184" s="333"/>
      <c r="L184" s="238" t="s">
        <v>105</v>
      </c>
      <c r="M184" s="785"/>
      <c r="N184" s="785"/>
      <c r="O184" s="786"/>
      <c r="P184" s="786"/>
      <c r="Q184" s="755">
        <f>+Q185+Q206</f>
        <v>9983000000</v>
      </c>
      <c r="R184" s="216"/>
      <c r="S184" s="216"/>
      <c r="T184" s="690"/>
    </row>
    <row r="185" spans="2:20" ht="15.75" x14ac:dyDescent="0.2">
      <c r="B185" s="115" t="s">
        <v>7</v>
      </c>
      <c r="C185" s="115" t="s">
        <v>27</v>
      </c>
      <c r="D185" s="115" t="s">
        <v>8</v>
      </c>
      <c r="E185" s="115" t="s">
        <v>8</v>
      </c>
      <c r="F185" s="115"/>
      <c r="G185" s="115"/>
      <c r="H185" s="115"/>
      <c r="I185" s="115"/>
      <c r="J185" s="115"/>
      <c r="K185" s="334"/>
      <c r="L185" s="239" t="s">
        <v>47</v>
      </c>
      <c r="M185" s="117"/>
      <c r="N185" s="117"/>
      <c r="O185" s="118"/>
      <c r="P185" s="118"/>
      <c r="Q185" s="756">
        <f>+Q186</f>
        <v>903764801</v>
      </c>
      <c r="R185" s="217"/>
      <c r="S185" s="217"/>
      <c r="T185" s="691"/>
    </row>
    <row r="186" spans="2:20" ht="30" x14ac:dyDescent="0.2">
      <c r="B186" s="199" t="s">
        <v>7</v>
      </c>
      <c r="C186" s="199" t="s">
        <v>27</v>
      </c>
      <c r="D186" s="199" t="s">
        <v>8</v>
      </c>
      <c r="E186" s="199" t="s">
        <v>8</v>
      </c>
      <c r="F186" s="199" t="s">
        <v>11</v>
      </c>
      <c r="G186" s="199"/>
      <c r="H186" s="199"/>
      <c r="I186" s="199"/>
      <c r="J186" s="199"/>
      <c r="K186" s="329"/>
      <c r="L186" s="233" t="s">
        <v>54</v>
      </c>
      <c r="M186" s="41"/>
      <c r="N186" s="41"/>
      <c r="O186" s="42"/>
      <c r="P186" s="42"/>
      <c r="Q186" s="746">
        <f>+Q187+Q190+Q193+Q197+Q203</f>
        <v>903764801</v>
      </c>
      <c r="R186" s="211"/>
      <c r="S186" s="211"/>
      <c r="T186" s="682"/>
    </row>
    <row r="187" spans="2:20" ht="30" x14ac:dyDescent="0.2">
      <c r="B187" s="121" t="s">
        <v>7</v>
      </c>
      <c r="C187" s="121" t="s">
        <v>27</v>
      </c>
      <c r="D187" s="121" t="s">
        <v>8</v>
      </c>
      <c r="E187" s="121" t="s">
        <v>8</v>
      </c>
      <c r="F187" s="121" t="s">
        <v>11</v>
      </c>
      <c r="G187" s="121" t="s">
        <v>10</v>
      </c>
      <c r="H187" s="121"/>
      <c r="I187" s="121"/>
      <c r="J187" s="121"/>
      <c r="K187" s="335"/>
      <c r="L187" s="240" t="s">
        <v>55</v>
      </c>
      <c r="M187" s="123"/>
      <c r="N187" s="123"/>
      <c r="O187" s="124"/>
      <c r="P187" s="124"/>
      <c r="Q187" s="757">
        <f>+Q188</f>
        <v>25000000</v>
      </c>
      <c r="R187" s="218"/>
      <c r="S187" s="218"/>
      <c r="T187" s="692"/>
    </row>
    <row r="188" spans="2:20" x14ac:dyDescent="0.2">
      <c r="B188" s="51" t="s">
        <v>7</v>
      </c>
      <c r="C188" s="51" t="s">
        <v>27</v>
      </c>
      <c r="D188" s="51" t="s">
        <v>8</v>
      </c>
      <c r="E188" s="51" t="s">
        <v>8</v>
      </c>
      <c r="F188" s="52" t="s">
        <v>11</v>
      </c>
      <c r="G188" s="52" t="s">
        <v>10</v>
      </c>
      <c r="H188" s="52" t="s">
        <v>8</v>
      </c>
      <c r="I188" s="51"/>
      <c r="J188" s="51"/>
      <c r="K188" s="51"/>
      <c r="L188" s="235" t="s">
        <v>56</v>
      </c>
      <c r="M188" s="54"/>
      <c r="N188" s="54"/>
      <c r="O188" s="55"/>
      <c r="P188" s="55"/>
      <c r="Q188" s="748">
        <f>+Q189</f>
        <v>25000000</v>
      </c>
      <c r="R188" s="213"/>
      <c r="S188" s="213"/>
      <c r="T188" s="91"/>
    </row>
    <row r="189" spans="2:20" ht="52.5" customHeight="1" x14ac:dyDescent="0.2">
      <c r="B189" s="321"/>
      <c r="C189" s="93"/>
      <c r="D189" s="93"/>
      <c r="E189" s="93"/>
      <c r="F189" s="93"/>
      <c r="G189" s="93"/>
      <c r="H189" s="93"/>
      <c r="I189" s="93"/>
      <c r="J189" s="344"/>
      <c r="K189" s="706" t="s">
        <v>287</v>
      </c>
      <c r="L189" s="58" t="s">
        <v>165</v>
      </c>
      <c r="M189" s="59">
        <v>45015</v>
      </c>
      <c r="N189" s="59" t="s">
        <v>290</v>
      </c>
      <c r="O189" s="60" t="s">
        <v>106096</v>
      </c>
      <c r="P189" s="60" t="s">
        <v>219</v>
      </c>
      <c r="Q189" s="749">
        <v>25000000</v>
      </c>
      <c r="R189" s="62"/>
      <c r="S189" s="97"/>
      <c r="T189" s="94" t="s">
        <v>167</v>
      </c>
    </row>
    <row r="190" spans="2:20" ht="30" x14ac:dyDescent="0.2">
      <c r="B190" s="121" t="s">
        <v>7</v>
      </c>
      <c r="C190" s="121" t="s">
        <v>27</v>
      </c>
      <c r="D190" s="121" t="s">
        <v>8</v>
      </c>
      <c r="E190" s="121" t="s">
        <v>8</v>
      </c>
      <c r="F190" s="121" t="s">
        <v>11</v>
      </c>
      <c r="G190" s="121" t="s">
        <v>11</v>
      </c>
      <c r="H190" s="121"/>
      <c r="I190" s="121"/>
      <c r="J190" s="121"/>
      <c r="K190" s="335"/>
      <c r="L190" s="240" t="s">
        <v>57</v>
      </c>
      <c r="M190" s="123"/>
      <c r="N190" s="123"/>
      <c r="O190" s="124"/>
      <c r="P190" s="124"/>
      <c r="Q190" s="757">
        <f>+Q191</f>
        <v>100000000</v>
      </c>
      <c r="R190" s="218"/>
      <c r="S190" s="218"/>
      <c r="T190" s="692"/>
    </row>
    <row r="191" spans="2:20" ht="75" x14ac:dyDescent="0.2">
      <c r="B191" s="51" t="s">
        <v>7</v>
      </c>
      <c r="C191" s="51" t="s">
        <v>27</v>
      </c>
      <c r="D191" s="51" t="s">
        <v>8</v>
      </c>
      <c r="E191" s="51" t="s">
        <v>8</v>
      </c>
      <c r="F191" s="52" t="s">
        <v>11</v>
      </c>
      <c r="G191" s="52" t="s">
        <v>11</v>
      </c>
      <c r="H191" s="52" t="s">
        <v>23</v>
      </c>
      <c r="I191" s="51"/>
      <c r="J191" s="51"/>
      <c r="K191" s="51"/>
      <c r="L191" s="235" t="s">
        <v>171</v>
      </c>
      <c r="M191" s="54"/>
      <c r="N191" s="54"/>
      <c r="O191" s="55"/>
      <c r="P191" s="55"/>
      <c r="Q191" s="748">
        <f>+Q192</f>
        <v>100000000</v>
      </c>
      <c r="R191" s="213"/>
      <c r="S191" s="213"/>
      <c r="T191" s="91"/>
    </row>
    <row r="192" spans="2:20" ht="60" x14ac:dyDescent="0.2">
      <c r="B192" s="321"/>
      <c r="C192" s="93"/>
      <c r="D192" s="93"/>
      <c r="E192" s="93"/>
      <c r="F192" s="93"/>
      <c r="G192" s="93"/>
      <c r="H192" s="93"/>
      <c r="I192" s="93"/>
      <c r="J192" s="93"/>
      <c r="K192" s="707">
        <v>15101500</v>
      </c>
      <c r="L192" s="129" t="s">
        <v>106169</v>
      </c>
      <c r="M192" s="59">
        <v>44959</v>
      </c>
      <c r="N192" s="59" t="s">
        <v>256</v>
      </c>
      <c r="O192" s="60" t="s">
        <v>106034</v>
      </c>
      <c r="P192" s="60" t="s">
        <v>425</v>
      </c>
      <c r="Q192" s="749">
        <v>100000000</v>
      </c>
      <c r="R192" s="62"/>
      <c r="S192" s="97"/>
      <c r="T192" s="94" t="s">
        <v>166</v>
      </c>
    </row>
    <row r="193" spans="2:20" ht="30" x14ac:dyDescent="0.2">
      <c r="B193" s="121" t="s">
        <v>7</v>
      </c>
      <c r="C193" s="121" t="s">
        <v>27</v>
      </c>
      <c r="D193" s="121" t="s">
        <v>8</v>
      </c>
      <c r="E193" s="121" t="s">
        <v>8</v>
      </c>
      <c r="F193" s="121" t="s">
        <v>11</v>
      </c>
      <c r="G193" s="128" t="s">
        <v>13</v>
      </c>
      <c r="H193" s="121"/>
      <c r="I193" s="121"/>
      <c r="J193" s="121"/>
      <c r="K193" s="335"/>
      <c r="L193" s="240" t="s">
        <v>59</v>
      </c>
      <c r="M193" s="123"/>
      <c r="N193" s="123"/>
      <c r="O193" s="124"/>
      <c r="P193" s="124"/>
      <c r="Q193" s="757">
        <f>+Q194</f>
        <v>85000000</v>
      </c>
      <c r="R193" s="218"/>
      <c r="S193" s="218"/>
      <c r="T193" s="692"/>
    </row>
    <row r="194" spans="2:20" x14ac:dyDescent="0.2">
      <c r="B194" s="51" t="s">
        <v>7</v>
      </c>
      <c r="C194" s="51" t="s">
        <v>27</v>
      </c>
      <c r="D194" s="51" t="s">
        <v>8</v>
      </c>
      <c r="E194" s="51" t="s">
        <v>8</v>
      </c>
      <c r="F194" s="51" t="s">
        <v>11</v>
      </c>
      <c r="G194" s="51" t="s">
        <v>13</v>
      </c>
      <c r="H194" s="74" t="s">
        <v>20</v>
      </c>
      <c r="I194" s="51"/>
      <c r="J194" s="51"/>
      <c r="K194" s="51"/>
      <c r="L194" s="236" t="s">
        <v>124</v>
      </c>
      <c r="M194" s="54"/>
      <c r="N194" s="54"/>
      <c r="O194" s="55"/>
      <c r="P194" s="55"/>
      <c r="Q194" s="748">
        <f>SUM(Q195+Q196)</f>
        <v>85000000</v>
      </c>
      <c r="R194" s="213"/>
      <c r="S194" s="213"/>
      <c r="T194" s="91"/>
    </row>
    <row r="195" spans="2:20" ht="38.25" customHeight="1" x14ac:dyDescent="0.2">
      <c r="B195" s="322"/>
      <c r="C195" s="301"/>
      <c r="D195" s="301"/>
      <c r="E195" s="301"/>
      <c r="F195" s="301"/>
      <c r="G195" s="301"/>
      <c r="H195" s="301"/>
      <c r="I195" s="301"/>
      <c r="J195" s="307"/>
      <c r="K195" s="706">
        <v>44103100</v>
      </c>
      <c r="L195" s="129" t="s">
        <v>106097</v>
      </c>
      <c r="M195" s="59">
        <v>44958</v>
      </c>
      <c r="N195" s="59" t="s">
        <v>259</v>
      </c>
      <c r="O195" s="60" t="s">
        <v>338</v>
      </c>
      <c r="P195" s="60" t="s">
        <v>426</v>
      </c>
      <c r="Q195" s="749">
        <v>25000000</v>
      </c>
      <c r="R195" s="62"/>
      <c r="S195" s="63"/>
      <c r="T195" s="94" t="s">
        <v>167</v>
      </c>
    </row>
    <row r="196" spans="2:20" ht="30" customHeight="1" x14ac:dyDescent="0.2">
      <c r="B196" s="322"/>
      <c r="C196" s="705"/>
      <c r="D196" s="705"/>
      <c r="E196" s="705"/>
      <c r="F196" s="705"/>
      <c r="G196" s="705"/>
      <c r="H196" s="705"/>
      <c r="I196" s="705"/>
      <c r="J196" s="307"/>
      <c r="K196" s="706" t="s">
        <v>327</v>
      </c>
      <c r="L196" s="129" t="s">
        <v>413</v>
      </c>
      <c r="M196" s="59">
        <v>45061</v>
      </c>
      <c r="N196" s="59" t="s">
        <v>438</v>
      </c>
      <c r="O196" s="60" t="s">
        <v>328</v>
      </c>
      <c r="P196" s="60" t="s">
        <v>426</v>
      </c>
      <c r="Q196" s="749">
        <v>60000000</v>
      </c>
      <c r="R196" s="62"/>
      <c r="S196" s="63"/>
      <c r="T196" s="94" t="s">
        <v>401</v>
      </c>
    </row>
    <row r="197" spans="2:20" x14ac:dyDescent="0.2">
      <c r="B197" s="121" t="s">
        <v>7</v>
      </c>
      <c r="C197" s="121" t="s">
        <v>27</v>
      </c>
      <c r="D197" s="121" t="s">
        <v>8</v>
      </c>
      <c r="E197" s="121" t="s">
        <v>8</v>
      </c>
      <c r="F197" s="121" t="s">
        <v>11</v>
      </c>
      <c r="G197" s="128" t="s">
        <v>14</v>
      </c>
      <c r="H197" s="121"/>
      <c r="I197" s="121"/>
      <c r="J197" s="121"/>
      <c r="K197" s="335"/>
      <c r="L197" s="240" t="s">
        <v>61</v>
      </c>
      <c r="M197" s="123"/>
      <c r="N197" s="123"/>
      <c r="O197" s="124"/>
      <c r="P197" s="124"/>
      <c r="Q197" s="757">
        <f>+Q198+Q201</f>
        <v>493764801</v>
      </c>
      <c r="R197" s="218"/>
      <c r="S197" s="218"/>
      <c r="T197" s="692"/>
    </row>
    <row r="198" spans="2:20" x14ac:dyDescent="0.2">
      <c r="B198" s="51" t="s">
        <v>7</v>
      </c>
      <c r="C198" s="51" t="s">
        <v>27</v>
      </c>
      <c r="D198" s="51" t="s">
        <v>8</v>
      </c>
      <c r="E198" s="51" t="s">
        <v>8</v>
      </c>
      <c r="F198" s="51" t="s">
        <v>11</v>
      </c>
      <c r="G198" s="74" t="s">
        <v>14</v>
      </c>
      <c r="H198" s="74" t="s">
        <v>23</v>
      </c>
      <c r="I198" s="51"/>
      <c r="J198" s="51"/>
      <c r="K198" s="51"/>
      <c r="L198" s="235" t="s">
        <v>64</v>
      </c>
      <c r="M198" s="54"/>
      <c r="N198" s="54"/>
      <c r="O198" s="55"/>
      <c r="P198" s="55"/>
      <c r="Q198" s="748">
        <f>SUM(Q199+Q200)</f>
        <v>183764801</v>
      </c>
      <c r="R198" s="213"/>
      <c r="S198" s="213"/>
      <c r="T198" s="91"/>
    </row>
    <row r="199" spans="2:20" ht="38.25" customHeight="1" x14ac:dyDescent="0.2">
      <c r="B199" s="321"/>
      <c r="C199" s="93"/>
      <c r="D199" s="93"/>
      <c r="E199" s="93"/>
      <c r="F199" s="93"/>
      <c r="G199" s="93"/>
      <c r="H199" s="93"/>
      <c r="I199" s="93"/>
      <c r="J199" s="344"/>
      <c r="K199" s="706" t="s">
        <v>330</v>
      </c>
      <c r="L199" s="129" t="s">
        <v>331</v>
      </c>
      <c r="M199" s="59">
        <v>45108</v>
      </c>
      <c r="N199" s="59" t="s">
        <v>367</v>
      </c>
      <c r="O199" s="60" t="s">
        <v>329</v>
      </c>
      <c r="P199" s="60" t="s">
        <v>333</v>
      </c>
      <c r="Q199" s="749">
        <f>120000000-36235199</f>
        <v>83764801</v>
      </c>
      <c r="R199" s="62"/>
      <c r="S199" s="63"/>
      <c r="T199" s="94" t="s">
        <v>401</v>
      </c>
    </row>
    <row r="200" spans="2:20" ht="38.25" customHeight="1" x14ac:dyDescent="0.2">
      <c r="B200" s="322"/>
      <c r="C200" s="301"/>
      <c r="D200" s="301"/>
      <c r="E200" s="301"/>
      <c r="F200" s="301"/>
      <c r="G200" s="301"/>
      <c r="H200" s="301"/>
      <c r="I200" s="301"/>
      <c r="J200" s="307"/>
      <c r="K200" s="720" t="s">
        <v>334</v>
      </c>
      <c r="L200" s="129" t="s">
        <v>335</v>
      </c>
      <c r="M200" s="59">
        <v>45031</v>
      </c>
      <c r="N200" s="59" t="s">
        <v>106026</v>
      </c>
      <c r="O200" s="60" t="s">
        <v>332</v>
      </c>
      <c r="P200" s="60" t="s">
        <v>426</v>
      </c>
      <c r="Q200" s="749">
        <v>100000000</v>
      </c>
      <c r="R200" s="62"/>
      <c r="S200" s="63"/>
      <c r="T200" s="94" t="s">
        <v>401</v>
      </c>
    </row>
    <row r="201" spans="2:20" x14ac:dyDescent="0.2">
      <c r="B201" s="51" t="s">
        <v>7</v>
      </c>
      <c r="C201" s="51" t="s">
        <v>27</v>
      </c>
      <c r="D201" s="51" t="s">
        <v>8</v>
      </c>
      <c r="E201" s="51" t="s">
        <v>8</v>
      </c>
      <c r="F201" s="51" t="s">
        <v>11</v>
      </c>
      <c r="G201" s="74" t="s">
        <v>14</v>
      </c>
      <c r="H201" s="74" t="s">
        <v>31</v>
      </c>
      <c r="I201" s="51"/>
      <c r="J201" s="51"/>
      <c r="K201" s="51"/>
      <c r="L201" s="236" t="s">
        <v>249</v>
      </c>
      <c r="M201" s="54"/>
      <c r="N201" s="54"/>
      <c r="O201" s="55"/>
      <c r="P201" s="55"/>
      <c r="Q201" s="748">
        <f>+Q202</f>
        <v>310000000</v>
      </c>
      <c r="R201" s="213"/>
      <c r="S201" s="213"/>
      <c r="T201" s="91"/>
    </row>
    <row r="202" spans="2:20" ht="60" x14ac:dyDescent="0.2">
      <c r="B202" s="322"/>
      <c r="C202" s="301"/>
      <c r="D202" s="301"/>
      <c r="E202" s="301"/>
      <c r="F202" s="301"/>
      <c r="G202" s="301"/>
      <c r="H202" s="301"/>
      <c r="I202" s="301"/>
      <c r="J202" s="307"/>
      <c r="K202" s="710">
        <v>47121700</v>
      </c>
      <c r="L202" s="575" t="s">
        <v>385</v>
      </c>
      <c r="M202" s="2">
        <v>45027</v>
      </c>
      <c r="N202" s="2" t="s">
        <v>438</v>
      </c>
      <c r="O202" s="3" t="s">
        <v>106146</v>
      </c>
      <c r="P202" s="3" t="s">
        <v>333</v>
      </c>
      <c r="Q202" s="749">
        <v>310000000</v>
      </c>
      <c r="R202" s="62"/>
      <c r="S202" s="63"/>
      <c r="T202" s="94" t="s">
        <v>401</v>
      </c>
    </row>
    <row r="203" spans="2:20" ht="30" x14ac:dyDescent="0.2">
      <c r="B203" s="121" t="s">
        <v>7</v>
      </c>
      <c r="C203" s="121" t="s">
        <v>27</v>
      </c>
      <c r="D203" s="121" t="s">
        <v>8</v>
      </c>
      <c r="E203" s="121" t="s">
        <v>8</v>
      </c>
      <c r="F203" s="121" t="s">
        <v>11</v>
      </c>
      <c r="G203" s="121" t="s">
        <v>15</v>
      </c>
      <c r="H203" s="121"/>
      <c r="I203" s="121"/>
      <c r="J203" s="121"/>
      <c r="K203" s="335"/>
      <c r="L203" s="240" t="s">
        <v>65</v>
      </c>
      <c r="M203" s="123"/>
      <c r="N203" s="123"/>
      <c r="O203" s="124"/>
      <c r="P203" s="124"/>
      <c r="Q203" s="757">
        <f>+Q204</f>
        <v>200000000</v>
      </c>
      <c r="R203" s="218"/>
      <c r="S203" s="218"/>
      <c r="T203" s="692"/>
    </row>
    <row r="204" spans="2:20" x14ac:dyDescent="0.2">
      <c r="B204" s="51" t="s">
        <v>7</v>
      </c>
      <c r="C204" s="51" t="s">
        <v>27</v>
      </c>
      <c r="D204" s="51" t="s">
        <v>8</v>
      </c>
      <c r="E204" s="51" t="s">
        <v>8</v>
      </c>
      <c r="F204" s="51" t="s">
        <v>11</v>
      </c>
      <c r="G204" s="51" t="s">
        <v>15</v>
      </c>
      <c r="H204" s="51" t="s">
        <v>8</v>
      </c>
      <c r="I204" s="51"/>
      <c r="J204" s="51"/>
      <c r="K204" s="51"/>
      <c r="L204" s="235" t="s">
        <v>66</v>
      </c>
      <c r="M204" s="54"/>
      <c r="N204" s="54"/>
      <c r="O204" s="55"/>
      <c r="P204" s="55"/>
      <c r="Q204" s="748">
        <f>+Q205</f>
        <v>200000000</v>
      </c>
      <c r="R204" s="213"/>
      <c r="S204" s="213"/>
      <c r="T204" s="91"/>
    </row>
    <row r="205" spans="2:20" ht="60" x14ac:dyDescent="0.2">
      <c r="B205" s="321"/>
      <c r="C205" s="93"/>
      <c r="D205" s="93"/>
      <c r="E205" s="93"/>
      <c r="F205" s="93"/>
      <c r="G205" s="93"/>
      <c r="H205" s="93"/>
      <c r="I205" s="93"/>
      <c r="J205" s="344"/>
      <c r="K205" s="706">
        <v>30171600</v>
      </c>
      <c r="L205" s="129" t="s">
        <v>293</v>
      </c>
      <c r="M205" s="59">
        <v>44941</v>
      </c>
      <c r="N205" s="59" t="s">
        <v>259</v>
      </c>
      <c r="O205" s="60" t="s">
        <v>319</v>
      </c>
      <c r="P205" s="60" t="s">
        <v>425</v>
      </c>
      <c r="Q205" s="749">
        <v>200000000</v>
      </c>
      <c r="R205" s="62"/>
      <c r="S205" s="63"/>
      <c r="T205" s="94" t="s">
        <v>166</v>
      </c>
    </row>
    <row r="206" spans="2:20" ht="15.75" x14ac:dyDescent="0.2">
      <c r="B206" s="115" t="s">
        <v>7</v>
      </c>
      <c r="C206" s="115" t="s">
        <v>27</v>
      </c>
      <c r="D206" s="115" t="s">
        <v>8</v>
      </c>
      <c r="E206" s="115" t="s">
        <v>20</v>
      </c>
      <c r="F206" s="115"/>
      <c r="G206" s="115"/>
      <c r="H206" s="115"/>
      <c r="I206" s="115"/>
      <c r="J206" s="115"/>
      <c r="K206" s="334">
        <v>30171700</v>
      </c>
      <c r="L206" s="239" t="s">
        <v>69</v>
      </c>
      <c r="M206" s="117"/>
      <c r="N206" s="117"/>
      <c r="O206" s="118"/>
      <c r="P206" s="118"/>
      <c r="Q206" s="756">
        <f>SUM(Q207+Q228+Q232+Q241)</f>
        <v>9079235199</v>
      </c>
      <c r="R206" s="217"/>
      <c r="S206" s="217"/>
      <c r="T206" s="691"/>
    </row>
    <row r="207" spans="2:20" x14ac:dyDescent="0.2">
      <c r="B207" s="199" t="s">
        <v>7</v>
      </c>
      <c r="C207" s="199" t="s">
        <v>27</v>
      </c>
      <c r="D207" s="199" t="s">
        <v>8</v>
      </c>
      <c r="E207" s="199" t="s">
        <v>20</v>
      </c>
      <c r="F207" s="199" t="s">
        <v>13</v>
      </c>
      <c r="G207" s="199"/>
      <c r="H207" s="199"/>
      <c r="I207" s="199"/>
      <c r="J207" s="199"/>
      <c r="K207" s="329">
        <v>75153000</v>
      </c>
      <c r="L207" s="233" t="s">
        <v>70</v>
      </c>
      <c r="M207" s="41"/>
      <c r="N207" s="41"/>
      <c r="O207" s="42"/>
      <c r="P207" s="42"/>
      <c r="Q207" s="746">
        <f>+Q208</f>
        <v>6658065320</v>
      </c>
      <c r="R207" s="211"/>
      <c r="S207" s="211"/>
      <c r="T207" s="682"/>
    </row>
    <row r="208" spans="2:20" x14ac:dyDescent="0.2">
      <c r="B208" s="121" t="s">
        <v>7</v>
      </c>
      <c r="C208" s="121" t="s">
        <v>27</v>
      </c>
      <c r="D208" s="121" t="s">
        <v>8</v>
      </c>
      <c r="E208" s="121" t="s">
        <v>20</v>
      </c>
      <c r="F208" s="121" t="s">
        <v>13</v>
      </c>
      <c r="G208" s="121" t="s">
        <v>12</v>
      </c>
      <c r="H208" s="121"/>
      <c r="I208" s="121"/>
      <c r="J208" s="121"/>
      <c r="K208" s="335"/>
      <c r="L208" s="316" t="s">
        <v>71</v>
      </c>
      <c r="M208" s="123"/>
      <c r="N208" s="123"/>
      <c r="O208" s="124"/>
      <c r="P208" s="124"/>
      <c r="Q208" s="757">
        <f>+Q209+Q221+Q224</f>
        <v>6658065320</v>
      </c>
      <c r="R208" s="218"/>
      <c r="S208" s="218"/>
      <c r="T208" s="692"/>
    </row>
    <row r="209" spans="2:20" x14ac:dyDescent="0.2">
      <c r="B209" s="51" t="s">
        <v>7</v>
      </c>
      <c r="C209" s="51" t="s">
        <v>27</v>
      </c>
      <c r="D209" s="51" t="s">
        <v>8</v>
      </c>
      <c r="E209" s="51" t="s">
        <v>20</v>
      </c>
      <c r="F209" s="51" t="s">
        <v>13</v>
      </c>
      <c r="G209" s="51" t="s">
        <v>12</v>
      </c>
      <c r="H209" s="51" t="s">
        <v>27</v>
      </c>
      <c r="I209" s="51"/>
      <c r="J209" s="51"/>
      <c r="K209" s="51"/>
      <c r="L209" s="235" t="s">
        <v>72</v>
      </c>
      <c r="M209" s="54"/>
      <c r="N209" s="54"/>
      <c r="O209" s="55"/>
      <c r="P209" s="55"/>
      <c r="Q209" s="748">
        <f>SUM(Q210:Q220)</f>
        <v>5288563320</v>
      </c>
      <c r="R209" s="213"/>
      <c r="S209" s="213"/>
      <c r="T209" s="91"/>
    </row>
    <row r="210" spans="2:20" ht="60" x14ac:dyDescent="0.2">
      <c r="B210" s="321"/>
      <c r="C210" s="93"/>
      <c r="D210" s="93"/>
      <c r="E210" s="93"/>
      <c r="F210" s="93"/>
      <c r="G210" s="93"/>
      <c r="H210" s="93"/>
      <c r="I210" s="93"/>
      <c r="J210" s="344"/>
      <c r="K210" s="706"/>
      <c r="L210" s="58" t="s">
        <v>518</v>
      </c>
      <c r="M210" s="59"/>
      <c r="N210" s="59"/>
      <c r="O210" s="60" t="s">
        <v>305</v>
      </c>
      <c r="P210" s="60" t="s">
        <v>106141</v>
      </c>
      <c r="Q210" s="749">
        <v>26233127</v>
      </c>
      <c r="R210" s="62"/>
      <c r="S210" s="97"/>
      <c r="T210" s="94" t="s">
        <v>166</v>
      </c>
    </row>
    <row r="211" spans="2:20" ht="60" x14ac:dyDescent="0.2">
      <c r="B211" s="321"/>
      <c r="C211" s="93"/>
      <c r="D211" s="93"/>
      <c r="E211" s="93"/>
      <c r="F211" s="93"/>
      <c r="G211" s="93"/>
      <c r="H211" s="93"/>
      <c r="I211" s="93"/>
      <c r="J211" s="344"/>
      <c r="K211" s="706"/>
      <c r="L211" s="58" t="s">
        <v>106201</v>
      </c>
      <c r="M211" s="59"/>
      <c r="N211" s="59"/>
      <c r="O211" s="60"/>
      <c r="P211" s="60"/>
      <c r="Q211" s="749">
        <v>1006491074</v>
      </c>
      <c r="R211" s="62"/>
      <c r="S211" s="97"/>
      <c r="T211" s="94"/>
    </row>
    <row r="212" spans="2:20" ht="60" x14ac:dyDescent="0.2">
      <c r="B212" s="321"/>
      <c r="C212" s="93"/>
      <c r="D212" s="93"/>
      <c r="E212" s="93"/>
      <c r="F212" s="93"/>
      <c r="G212" s="93"/>
      <c r="H212" s="93"/>
      <c r="I212" s="93"/>
      <c r="J212" s="344"/>
      <c r="K212" s="706"/>
      <c r="L212" s="58" t="s">
        <v>519</v>
      </c>
      <c r="M212" s="59"/>
      <c r="N212" s="59"/>
      <c r="O212" s="60" t="s">
        <v>305</v>
      </c>
      <c r="P212" s="60" t="s">
        <v>106141</v>
      </c>
      <c r="Q212" s="749">
        <v>2392340193</v>
      </c>
      <c r="R212" s="62"/>
      <c r="S212" s="259"/>
      <c r="T212" s="94" t="s">
        <v>166</v>
      </c>
    </row>
    <row r="213" spans="2:20" ht="60" x14ac:dyDescent="0.2">
      <c r="B213" s="321"/>
      <c r="C213" s="93"/>
      <c r="D213" s="93"/>
      <c r="E213" s="93"/>
      <c r="F213" s="93"/>
      <c r="G213" s="93"/>
      <c r="H213" s="93"/>
      <c r="I213" s="93"/>
      <c r="J213" s="344"/>
      <c r="K213" s="706"/>
      <c r="L213" s="58" t="s">
        <v>520</v>
      </c>
      <c r="M213" s="59"/>
      <c r="N213" s="59"/>
      <c r="O213" s="60" t="s">
        <v>305</v>
      </c>
      <c r="P213" s="60" t="s">
        <v>425</v>
      </c>
      <c r="Q213" s="749">
        <v>210000000</v>
      </c>
      <c r="R213" s="130"/>
      <c r="S213" s="97"/>
      <c r="T213" s="94" t="s">
        <v>166</v>
      </c>
    </row>
    <row r="214" spans="2:20" ht="60" x14ac:dyDescent="0.2">
      <c r="B214" s="321"/>
      <c r="C214" s="93"/>
      <c r="D214" s="93"/>
      <c r="E214" s="93"/>
      <c r="F214" s="93"/>
      <c r="G214" s="93"/>
      <c r="H214" s="93"/>
      <c r="I214" s="93"/>
      <c r="J214" s="344"/>
      <c r="K214" s="706"/>
      <c r="L214" s="58" t="s">
        <v>521</v>
      </c>
      <c r="M214" s="59"/>
      <c r="N214" s="59"/>
      <c r="O214" s="60" t="s">
        <v>305</v>
      </c>
      <c r="P214" s="60" t="s">
        <v>431</v>
      </c>
      <c r="Q214" s="749">
        <v>239040000</v>
      </c>
      <c r="R214" s="62"/>
      <c r="S214" s="97"/>
      <c r="T214" s="94" t="s">
        <v>166</v>
      </c>
    </row>
    <row r="215" spans="2:20" ht="84" customHeight="1" x14ac:dyDescent="0.2">
      <c r="B215" s="321"/>
      <c r="C215" s="93"/>
      <c r="D215" s="93"/>
      <c r="E215" s="93"/>
      <c r="F215" s="93"/>
      <c r="G215" s="93"/>
      <c r="H215" s="93"/>
      <c r="I215" s="93"/>
      <c r="J215" s="344"/>
      <c r="K215" s="706" t="s">
        <v>218</v>
      </c>
      <c r="L215" s="58" t="s">
        <v>106107</v>
      </c>
      <c r="M215" s="59">
        <v>45061</v>
      </c>
      <c r="N215" s="59" t="s">
        <v>367</v>
      </c>
      <c r="O215" s="60" t="s">
        <v>364</v>
      </c>
      <c r="P215" s="60" t="s">
        <v>222</v>
      </c>
      <c r="Q215" s="749">
        <f>800000000-300000000-28800000</f>
        <v>471200000</v>
      </c>
      <c r="R215" s="131"/>
      <c r="S215" s="259">
        <v>5000000000</v>
      </c>
      <c r="T215" s="94" t="s">
        <v>166</v>
      </c>
    </row>
    <row r="216" spans="2:20" ht="84" customHeight="1" x14ac:dyDescent="0.2">
      <c r="B216" s="321"/>
      <c r="C216" s="93"/>
      <c r="D216" s="93"/>
      <c r="E216" s="93"/>
      <c r="F216" s="93"/>
      <c r="G216" s="93"/>
      <c r="H216" s="93"/>
      <c r="I216" s="93"/>
      <c r="J216" s="344"/>
      <c r="K216" s="706" t="s">
        <v>218</v>
      </c>
      <c r="L216" s="58" t="s">
        <v>106108</v>
      </c>
      <c r="M216" s="59">
        <v>45061</v>
      </c>
      <c r="N216" s="59" t="s">
        <v>367</v>
      </c>
      <c r="O216" s="60" t="s">
        <v>364</v>
      </c>
      <c r="P216" s="60" t="s">
        <v>222</v>
      </c>
      <c r="Q216" s="749">
        <f>1545000000-1006491074-95000000</f>
        <v>443508926</v>
      </c>
      <c r="R216" s="131"/>
      <c r="S216" s="259">
        <v>3244500000</v>
      </c>
      <c r="T216" s="94" t="s">
        <v>166</v>
      </c>
    </row>
    <row r="217" spans="2:20" ht="60" x14ac:dyDescent="0.2">
      <c r="B217" s="321"/>
      <c r="C217" s="93"/>
      <c r="D217" s="93"/>
      <c r="E217" s="93"/>
      <c r="F217" s="93"/>
      <c r="G217" s="93"/>
      <c r="H217" s="93"/>
      <c r="I217" s="93"/>
      <c r="J217" s="344"/>
      <c r="K217" s="706" t="s">
        <v>106109</v>
      </c>
      <c r="L217" s="58" t="s">
        <v>106110</v>
      </c>
      <c r="M217" s="59">
        <v>45031</v>
      </c>
      <c r="N217" s="59" t="s">
        <v>438</v>
      </c>
      <c r="O217" s="60" t="s">
        <v>364</v>
      </c>
      <c r="P217" s="60" t="s">
        <v>209</v>
      </c>
      <c r="Q217" s="749">
        <v>210000000</v>
      </c>
      <c r="R217" s="131"/>
      <c r="S217" s="259">
        <v>441000000</v>
      </c>
      <c r="T217" s="94" t="s">
        <v>166</v>
      </c>
    </row>
    <row r="218" spans="2:20" ht="60" x14ac:dyDescent="0.2">
      <c r="B218" s="321"/>
      <c r="C218" s="93"/>
      <c r="D218" s="93"/>
      <c r="E218" s="93"/>
      <c r="F218" s="93"/>
      <c r="G218" s="93"/>
      <c r="H218" s="93"/>
      <c r="I218" s="93"/>
      <c r="J218" s="344"/>
      <c r="K218" s="706">
        <v>72154100</v>
      </c>
      <c r="L218" s="58" t="s">
        <v>106111</v>
      </c>
      <c r="M218" s="59">
        <v>45031</v>
      </c>
      <c r="N218" s="59" t="s">
        <v>438</v>
      </c>
      <c r="O218" s="60" t="s">
        <v>364</v>
      </c>
      <c r="P218" s="60" t="s">
        <v>209</v>
      </c>
      <c r="Q218" s="749">
        <v>239040000</v>
      </c>
      <c r="R218" s="62"/>
      <c r="S218" s="61">
        <v>501984000</v>
      </c>
      <c r="T218" s="94" t="s">
        <v>166</v>
      </c>
    </row>
    <row r="219" spans="2:20" ht="60" x14ac:dyDescent="0.2">
      <c r="B219" s="321"/>
      <c r="C219" s="93"/>
      <c r="D219" s="93"/>
      <c r="E219" s="93"/>
      <c r="F219" s="93"/>
      <c r="G219" s="93"/>
      <c r="H219" s="93"/>
      <c r="I219" s="93"/>
      <c r="J219" s="344"/>
      <c r="K219" s="706" t="s">
        <v>106105</v>
      </c>
      <c r="L219" s="58" t="s">
        <v>289</v>
      </c>
      <c r="M219" s="59">
        <v>45078</v>
      </c>
      <c r="N219" s="59" t="s">
        <v>367</v>
      </c>
      <c r="O219" s="60" t="s">
        <v>442</v>
      </c>
      <c r="P219" s="59" t="s">
        <v>210</v>
      </c>
      <c r="Q219" s="749">
        <v>23210000</v>
      </c>
      <c r="R219" s="62"/>
      <c r="S219" s="132"/>
      <c r="T219" s="94" t="s">
        <v>166</v>
      </c>
    </row>
    <row r="220" spans="2:20" ht="45" x14ac:dyDescent="0.2">
      <c r="B220" s="321"/>
      <c r="C220" s="93"/>
      <c r="D220" s="93"/>
      <c r="E220" s="93"/>
      <c r="F220" s="93"/>
      <c r="G220" s="93"/>
      <c r="H220" s="93"/>
      <c r="I220" s="93"/>
      <c r="J220" s="344"/>
      <c r="K220" s="706">
        <v>72154100</v>
      </c>
      <c r="L220" s="58" t="s">
        <v>106112</v>
      </c>
      <c r="M220" s="59">
        <v>45108</v>
      </c>
      <c r="N220" s="59" t="s">
        <v>367</v>
      </c>
      <c r="O220" s="60" t="s">
        <v>326</v>
      </c>
      <c r="P220" s="59" t="s">
        <v>210</v>
      </c>
      <c r="Q220" s="749">
        <v>27500000</v>
      </c>
      <c r="R220" s="62"/>
      <c r="S220" s="63"/>
      <c r="T220" s="94" t="s">
        <v>166</v>
      </c>
    </row>
    <row r="221" spans="2:20" x14ac:dyDescent="0.2">
      <c r="B221" s="51" t="s">
        <v>7</v>
      </c>
      <c r="C221" s="51" t="s">
        <v>27</v>
      </c>
      <c r="D221" s="51" t="s">
        <v>8</v>
      </c>
      <c r="E221" s="51" t="s">
        <v>20</v>
      </c>
      <c r="F221" s="51" t="s">
        <v>13</v>
      </c>
      <c r="G221" s="51" t="s">
        <v>12</v>
      </c>
      <c r="H221" s="51" t="s">
        <v>28</v>
      </c>
      <c r="I221" s="51"/>
      <c r="J221" s="51"/>
      <c r="K221" s="51"/>
      <c r="L221" s="235" t="s">
        <v>73</v>
      </c>
      <c r="M221" s="54"/>
      <c r="N221" s="54"/>
      <c r="O221" s="55"/>
      <c r="P221" s="55"/>
      <c r="Q221" s="748">
        <f>SUM(Q222:Q223)</f>
        <v>123600000</v>
      </c>
      <c r="R221" s="213"/>
      <c r="S221" s="213"/>
      <c r="T221" s="91"/>
    </row>
    <row r="222" spans="2:20" ht="30" x14ac:dyDescent="0.2">
      <c r="B222" s="321"/>
      <c r="C222" s="93"/>
      <c r="D222" s="93"/>
      <c r="E222" s="93"/>
      <c r="F222" s="93"/>
      <c r="G222" s="93"/>
      <c r="H222" s="93"/>
      <c r="I222" s="93"/>
      <c r="J222" s="344"/>
      <c r="K222" s="328">
        <v>72101500</v>
      </c>
      <c r="L222" s="129" t="s">
        <v>296</v>
      </c>
      <c r="M222" s="59">
        <v>44936</v>
      </c>
      <c r="N222" s="59" t="s">
        <v>273</v>
      </c>
      <c r="O222" s="60" t="s">
        <v>106088</v>
      </c>
      <c r="P222" s="60" t="s">
        <v>221</v>
      </c>
      <c r="Q222" s="749">
        <v>28600000</v>
      </c>
      <c r="R222" s="62"/>
      <c r="S222" s="132"/>
      <c r="T222" s="94" t="s">
        <v>166</v>
      </c>
    </row>
    <row r="223" spans="2:20" ht="90" x14ac:dyDescent="0.2">
      <c r="B223" s="321"/>
      <c r="C223" s="93"/>
      <c r="D223" s="93"/>
      <c r="E223" s="93"/>
      <c r="F223" s="93"/>
      <c r="G223" s="93"/>
      <c r="H223" s="93"/>
      <c r="I223" s="93"/>
      <c r="J223" s="344"/>
      <c r="K223" s="706" t="s">
        <v>106135</v>
      </c>
      <c r="L223" s="58" t="s">
        <v>106156</v>
      </c>
      <c r="M223" s="59">
        <v>44998</v>
      </c>
      <c r="N223" s="59" t="s">
        <v>315</v>
      </c>
      <c r="O223" s="60" t="s">
        <v>106034</v>
      </c>
      <c r="P223" s="60" t="s">
        <v>333</v>
      </c>
      <c r="Q223" s="749">
        <v>95000000</v>
      </c>
      <c r="R223" s="62"/>
      <c r="S223" s="132"/>
      <c r="T223" s="94" t="s">
        <v>156</v>
      </c>
    </row>
    <row r="224" spans="2:20" x14ac:dyDescent="0.2">
      <c r="B224" s="51" t="s">
        <v>7</v>
      </c>
      <c r="C224" s="51" t="s">
        <v>27</v>
      </c>
      <c r="D224" s="51" t="s">
        <v>8</v>
      </c>
      <c r="E224" s="51" t="s">
        <v>20</v>
      </c>
      <c r="F224" s="51" t="s">
        <v>13</v>
      </c>
      <c r="G224" s="51" t="s">
        <v>12</v>
      </c>
      <c r="H224" s="51" t="s">
        <v>29</v>
      </c>
      <c r="I224" s="51"/>
      <c r="J224" s="51"/>
      <c r="K224" s="51"/>
      <c r="L224" s="235" t="s">
        <v>74</v>
      </c>
      <c r="M224" s="54"/>
      <c r="N224" s="54"/>
      <c r="O224" s="55"/>
      <c r="P224" s="55"/>
      <c r="Q224" s="748">
        <f>SUM(Q225:Q227)</f>
        <v>1245902000</v>
      </c>
      <c r="R224" s="213"/>
      <c r="S224" s="213"/>
      <c r="T224" s="91"/>
    </row>
    <row r="225" spans="2:20" ht="60" x14ac:dyDescent="0.2">
      <c r="B225" s="321"/>
      <c r="C225" s="93"/>
      <c r="D225" s="93"/>
      <c r="E225" s="93"/>
      <c r="F225" s="93"/>
      <c r="G225" s="93"/>
      <c r="H225" s="93"/>
      <c r="I225" s="93"/>
      <c r="J225" s="344"/>
      <c r="K225" s="328">
        <v>72101500</v>
      </c>
      <c r="L225" s="129" t="s">
        <v>297</v>
      </c>
      <c r="M225" s="59">
        <v>44936</v>
      </c>
      <c r="N225" s="59" t="s">
        <v>273</v>
      </c>
      <c r="O225" s="60" t="s">
        <v>106088</v>
      </c>
      <c r="P225" s="60" t="s">
        <v>221</v>
      </c>
      <c r="Q225" s="749">
        <f>237600000+28800000</f>
        <v>266400000</v>
      </c>
      <c r="R225" s="62"/>
      <c r="S225" s="132"/>
      <c r="T225" s="94" t="s">
        <v>166</v>
      </c>
    </row>
    <row r="226" spans="2:20" ht="45" x14ac:dyDescent="0.2">
      <c r="B226" s="321"/>
      <c r="C226" s="93"/>
      <c r="D226" s="93"/>
      <c r="E226" s="93"/>
      <c r="F226" s="93"/>
      <c r="G226" s="93"/>
      <c r="H226" s="93"/>
      <c r="I226" s="93"/>
      <c r="J226" s="344"/>
      <c r="K226" s="328">
        <v>72101500</v>
      </c>
      <c r="L226" s="129" t="s">
        <v>298</v>
      </c>
      <c r="M226" s="59">
        <v>44936</v>
      </c>
      <c r="N226" s="59" t="s">
        <v>261</v>
      </c>
      <c r="O226" s="60" t="s">
        <v>234</v>
      </c>
      <c r="P226" s="60" t="s">
        <v>221</v>
      </c>
      <c r="Q226" s="749">
        <v>82500000</v>
      </c>
      <c r="R226" s="62"/>
      <c r="S226" s="132"/>
      <c r="T226" s="94" t="s">
        <v>166</v>
      </c>
    </row>
    <row r="227" spans="2:20" ht="45" x14ac:dyDescent="0.2">
      <c r="B227" s="321"/>
      <c r="C227" s="93"/>
      <c r="D227" s="93"/>
      <c r="E227" s="93"/>
      <c r="F227" s="93"/>
      <c r="G227" s="93"/>
      <c r="H227" s="93"/>
      <c r="I227" s="93"/>
      <c r="J227" s="344"/>
      <c r="K227" s="328">
        <v>72101500</v>
      </c>
      <c r="L227" s="708" t="s">
        <v>164</v>
      </c>
      <c r="M227" s="59">
        <v>44936</v>
      </c>
      <c r="N227" s="59" t="s">
        <v>261</v>
      </c>
      <c r="O227" s="60" t="s">
        <v>234</v>
      </c>
      <c r="P227" s="60" t="s">
        <v>221</v>
      </c>
      <c r="Q227" s="750">
        <f>1080000000-182998000</f>
        <v>897002000</v>
      </c>
      <c r="R227" s="62"/>
      <c r="S227" s="132"/>
      <c r="T227" s="94" t="s">
        <v>166</v>
      </c>
    </row>
    <row r="228" spans="2:20" ht="60" x14ac:dyDescent="0.2">
      <c r="B228" s="677" t="s">
        <v>7</v>
      </c>
      <c r="C228" s="677" t="s">
        <v>27</v>
      </c>
      <c r="D228" s="677" t="s">
        <v>8</v>
      </c>
      <c r="E228" s="677" t="s">
        <v>20</v>
      </c>
      <c r="F228" s="677" t="s">
        <v>14</v>
      </c>
      <c r="G228" s="677"/>
      <c r="H228" s="677"/>
      <c r="I228" s="677"/>
      <c r="J228" s="677"/>
      <c r="K228" s="329"/>
      <c r="L228" s="233" t="s">
        <v>106113</v>
      </c>
      <c r="M228" s="41"/>
      <c r="N228" s="267"/>
      <c r="O228" s="42"/>
      <c r="P228" s="42"/>
      <c r="Q228" s="746">
        <f>+Q229</f>
        <v>23100000</v>
      </c>
      <c r="R228" s="211"/>
      <c r="S228" s="211"/>
      <c r="T228" s="682"/>
    </row>
    <row r="229" spans="2:20" x14ac:dyDescent="0.2">
      <c r="B229" s="133" t="s">
        <v>7</v>
      </c>
      <c r="C229" s="133" t="s">
        <v>27</v>
      </c>
      <c r="D229" s="133" t="s">
        <v>8</v>
      </c>
      <c r="E229" s="133" t="s">
        <v>20</v>
      </c>
      <c r="F229" s="133" t="s">
        <v>14</v>
      </c>
      <c r="G229" s="133" t="s">
        <v>15</v>
      </c>
      <c r="H229" s="133"/>
      <c r="I229" s="133"/>
      <c r="J229" s="133"/>
      <c r="K229" s="335"/>
      <c r="L229" s="240" t="s">
        <v>106114</v>
      </c>
      <c r="M229" s="123"/>
      <c r="N229" s="123"/>
      <c r="O229" s="124"/>
      <c r="P229" s="124"/>
      <c r="Q229" s="757">
        <f>+Q230</f>
        <v>23100000</v>
      </c>
      <c r="R229" s="218"/>
      <c r="S229" s="218"/>
      <c r="T229" s="692"/>
    </row>
    <row r="230" spans="2:20" x14ac:dyDescent="0.2">
      <c r="B230" s="52" t="s">
        <v>7</v>
      </c>
      <c r="C230" s="52" t="s">
        <v>27</v>
      </c>
      <c r="D230" s="52" t="s">
        <v>8</v>
      </c>
      <c r="E230" s="52" t="s">
        <v>20</v>
      </c>
      <c r="F230" s="52" t="s">
        <v>14</v>
      </c>
      <c r="G230" s="52" t="s">
        <v>15</v>
      </c>
      <c r="H230" s="52" t="s">
        <v>8</v>
      </c>
      <c r="I230" s="52"/>
      <c r="J230" s="52"/>
      <c r="K230" s="51"/>
      <c r="L230" s="235" t="s">
        <v>106115</v>
      </c>
      <c r="M230" s="54"/>
      <c r="N230" s="54"/>
      <c r="O230" s="55"/>
      <c r="P230" s="55"/>
      <c r="Q230" s="748">
        <f>+Q231</f>
        <v>23100000</v>
      </c>
      <c r="R230" s="213"/>
      <c r="S230" s="213"/>
      <c r="T230" s="683"/>
    </row>
    <row r="231" spans="2:20" ht="30" x14ac:dyDescent="0.2">
      <c r="B231" s="321"/>
      <c r="C231" s="93"/>
      <c r="D231" s="93"/>
      <c r="E231" s="93"/>
      <c r="F231" s="93"/>
      <c r="G231" s="93"/>
      <c r="H231" s="93"/>
      <c r="I231" s="93"/>
      <c r="J231" s="344"/>
      <c r="K231" s="328"/>
      <c r="L231" s="129" t="s">
        <v>106116</v>
      </c>
      <c r="M231" s="59">
        <v>44936</v>
      </c>
      <c r="N231" s="59" t="s">
        <v>273</v>
      </c>
      <c r="O231" s="60" t="s">
        <v>234</v>
      </c>
      <c r="P231" s="60" t="s">
        <v>221</v>
      </c>
      <c r="Q231" s="749">
        <v>23100000</v>
      </c>
      <c r="R231" s="300"/>
      <c r="S231" s="299"/>
      <c r="T231" s="94" t="s">
        <v>166</v>
      </c>
    </row>
    <row r="232" spans="2:20" ht="30" x14ac:dyDescent="0.2">
      <c r="B232" s="199" t="s">
        <v>7</v>
      </c>
      <c r="C232" s="199" t="s">
        <v>27</v>
      </c>
      <c r="D232" s="199" t="s">
        <v>8</v>
      </c>
      <c r="E232" s="199" t="s">
        <v>20</v>
      </c>
      <c r="F232" s="199" t="s">
        <v>15</v>
      </c>
      <c r="G232" s="199"/>
      <c r="H232" s="199"/>
      <c r="I232" s="199"/>
      <c r="J232" s="199"/>
      <c r="K232" s="329"/>
      <c r="L232" s="233" t="s">
        <v>80</v>
      </c>
      <c r="M232" s="41"/>
      <c r="N232" s="267"/>
      <c r="O232" s="42"/>
      <c r="P232" s="42"/>
      <c r="Q232" s="746">
        <f>+Q233+Q237</f>
        <v>163000000</v>
      </c>
      <c r="R232" s="211"/>
      <c r="S232" s="211"/>
      <c r="T232" s="682"/>
    </row>
    <row r="233" spans="2:20" x14ac:dyDescent="0.2">
      <c r="B233" s="121" t="s">
        <v>7</v>
      </c>
      <c r="C233" s="121" t="s">
        <v>27</v>
      </c>
      <c r="D233" s="121" t="s">
        <v>8</v>
      </c>
      <c r="E233" s="121" t="s">
        <v>20</v>
      </c>
      <c r="F233" s="121" t="s">
        <v>15</v>
      </c>
      <c r="G233" s="133" t="s">
        <v>9</v>
      </c>
      <c r="H233" s="121"/>
      <c r="I233" s="121"/>
      <c r="J233" s="121"/>
      <c r="K233" s="335"/>
      <c r="L233" s="240" t="s">
        <v>123</v>
      </c>
      <c r="M233" s="123"/>
      <c r="N233" s="123"/>
      <c r="O233" s="124"/>
      <c r="P233" s="124"/>
      <c r="Q233" s="757">
        <f>+Q234</f>
        <v>65000000</v>
      </c>
      <c r="R233" s="218"/>
      <c r="S233" s="218"/>
      <c r="T233" s="692"/>
    </row>
    <row r="234" spans="2:20" ht="45" x14ac:dyDescent="0.2">
      <c r="B234" s="52" t="s">
        <v>7</v>
      </c>
      <c r="C234" s="52" t="s">
        <v>27</v>
      </c>
      <c r="D234" s="52" t="s">
        <v>8</v>
      </c>
      <c r="E234" s="52" t="s">
        <v>20</v>
      </c>
      <c r="F234" s="52" t="s">
        <v>15</v>
      </c>
      <c r="G234" s="52" t="s">
        <v>9</v>
      </c>
      <c r="H234" s="52" t="s">
        <v>23</v>
      </c>
      <c r="I234" s="52"/>
      <c r="J234" s="52"/>
      <c r="K234" s="51"/>
      <c r="L234" s="235" t="s">
        <v>81</v>
      </c>
      <c r="M234" s="54"/>
      <c r="N234" s="54"/>
      <c r="O234" s="55"/>
      <c r="P234" s="55"/>
      <c r="Q234" s="748">
        <f>+Q235</f>
        <v>65000000</v>
      </c>
      <c r="R234" s="213"/>
      <c r="S234" s="213"/>
      <c r="T234" s="683"/>
    </row>
    <row r="235" spans="2:20" ht="30" x14ac:dyDescent="0.2">
      <c r="B235" s="52" t="s">
        <v>7</v>
      </c>
      <c r="C235" s="52" t="s">
        <v>27</v>
      </c>
      <c r="D235" s="52" t="s">
        <v>8</v>
      </c>
      <c r="E235" s="52" t="s">
        <v>20</v>
      </c>
      <c r="F235" s="52" t="s">
        <v>15</v>
      </c>
      <c r="G235" s="52" t="s">
        <v>9</v>
      </c>
      <c r="H235" s="52" t="s">
        <v>23</v>
      </c>
      <c r="I235" s="52" t="s">
        <v>32</v>
      </c>
      <c r="J235" s="52"/>
      <c r="K235" s="51"/>
      <c r="L235" s="235" t="s">
        <v>245</v>
      </c>
      <c r="M235" s="54"/>
      <c r="N235" s="54"/>
      <c r="O235" s="55"/>
      <c r="P235" s="55"/>
      <c r="Q235" s="748">
        <f>+Q236</f>
        <v>65000000</v>
      </c>
      <c r="R235" s="213"/>
      <c r="S235" s="213"/>
      <c r="T235" s="683"/>
    </row>
    <row r="236" spans="2:20" ht="30" x14ac:dyDescent="0.2">
      <c r="B236" s="323"/>
      <c r="C236" s="305"/>
      <c r="D236" s="305"/>
      <c r="E236" s="305"/>
      <c r="F236" s="305"/>
      <c r="G236" s="305"/>
      <c r="H236" s="305"/>
      <c r="I236" s="305"/>
      <c r="J236" s="345"/>
      <c r="K236" s="328"/>
      <c r="L236" s="129" t="s">
        <v>246</v>
      </c>
      <c r="M236" s="59" t="s">
        <v>231</v>
      </c>
      <c r="N236" s="59" t="s">
        <v>231</v>
      </c>
      <c r="O236" s="59" t="s">
        <v>231</v>
      </c>
      <c r="P236" s="59" t="s">
        <v>231</v>
      </c>
      <c r="Q236" s="749">
        <v>65000000</v>
      </c>
      <c r="R236" s="62"/>
      <c r="S236" s="63"/>
      <c r="T236" s="94" t="s">
        <v>166</v>
      </c>
    </row>
    <row r="237" spans="2:20" x14ac:dyDescent="0.2">
      <c r="B237" s="121" t="s">
        <v>7</v>
      </c>
      <c r="C237" s="121" t="s">
        <v>27</v>
      </c>
      <c r="D237" s="121" t="s">
        <v>8</v>
      </c>
      <c r="E237" s="121" t="s">
        <v>20</v>
      </c>
      <c r="F237" s="121" t="s">
        <v>15</v>
      </c>
      <c r="G237" s="121" t="s">
        <v>10</v>
      </c>
      <c r="H237" s="121"/>
      <c r="I237" s="121"/>
      <c r="J237" s="121"/>
      <c r="K237" s="335"/>
      <c r="L237" s="240" t="s">
        <v>238</v>
      </c>
      <c r="M237" s="123"/>
      <c r="N237" s="123"/>
      <c r="O237" s="124"/>
      <c r="P237" s="124"/>
      <c r="Q237" s="757">
        <f>+Q238</f>
        <v>98000000</v>
      </c>
      <c r="R237" s="218"/>
      <c r="S237" s="218"/>
      <c r="T237" s="692"/>
    </row>
    <row r="238" spans="2:20" x14ac:dyDescent="0.2">
      <c r="B238" s="52" t="s">
        <v>7</v>
      </c>
      <c r="C238" s="52" t="s">
        <v>27</v>
      </c>
      <c r="D238" s="52" t="s">
        <v>8</v>
      </c>
      <c r="E238" s="52" t="s">
        <v>20</v>
      </c>
      <c r="F238" s="52" t="s">
        <v>15</v>
      </c>
      <c r="G238" s="52" t="s">
        <v>10</v>
      </c>
      <c r="H238" s="52" t="s">
        <v>8</v>
      </c>
      <c r="I238" s="51"/>
      <c r="J238" s="51"/>
      <c r="K238" s="51"/>
      <c r="L238" s="235" t="s">
        <v>239</v>
      </c>
      <c r="M238" s="54"/>
      <c r="N238" s="54"/>
      <c r="O238" s="55"/>
      <c r="P238" s="55"/>
      <c r="Q238" s="748">
        <f>+Q239</f>
        <v>98000000</v>
      </c>
      <c r="R238" s="213"/>
      <c r="S238" s="213"/>
      <c r="T238" s="91"/>
    </row>
    <row r="239" spans="2:20" ht="30" x14ac:dyDescent="0.2">
      <c r="B239" s="52" t="s">
        <v>7</v>
      </c>
      <c r="C239" s="52" t="s">
        <v>27</v>
      </c>
      <c r="D239" s="52" t="s">
        <v>8</v>
      </c>
      <c r="E239" s="52" t="s">
        <v>20</v>
      </c>
      <c r="F239" s="52" t="s">
        <v>15</v>
      </c>
      <c r="G239" s="52" t="s">
        <v>10</v>
      </c>
      <c r="H239" s="51" t="s">
        <v>8</v>
      </c>
      <c r="I239" s="51" t="s">
        <v>21</v>
      </c>
      <c r="J239" s="51"/>
      <c r="K239" s="51"/>
      <c r="L239" s="235" t="s">
        <v>240</v>
      </c>
      <c r="M239" s="54"/>
      <c r="N239" s="54"/>
      <c r="O239" s="55"/>
      <c r="P239" s="55"/>
      <c r="Q239" s="748">
        <f>+Q240</f>
        <v>98000000</v>
      </c>
      <c r="R239" s="213"/>
      <c r="S239" s="213"/>
      <c r="T239" s="91"/>
    </row>
    <row r="240" spans="2:20" x14ac:dyDescent="0.2">
      <c r="B240" s="323"/>
      <c r="C240" s="305"/>
      <c r="D240" s="305"/>
      <c r="E240" s="305"/>
      <c r="F240" s="305"/>
      <c r="G240" s="305"/>
      <c r="H240" s="305"/>
      <c r="I240" s="305"/>
      <c r="J240" s="345"/>
      <c r="K240" s="303">
        <v>83112400</v>
      </c>
      <c r="L240" s="58" t="s">
        <v>241</v>
      </c>
      <c r="M240" s="59">
        <v>44563</v>
      </c>
      <c r="N240" s="59" t="s">
        <v>261</v>
      </c>
      <c r="O240" s="59" t="s">
        <v>202</v>
      </c>
      <c r="P240" s="59" t="s">
        <v>231</v>
      </c>
      <c r="Q240" s="749">
        <v>98000000</v>
      </c>
      <c r="R240" s="62"/>
      <c r="S240" s="63"/>
      <c r="T240" s="94" t="s">
        <v>188</v>
      </c>
    </row>
    <row r="241" spans="2:20" ht="30" x14ac:dyDescent="0.2">
      <c r="B241" s="199" t="s">
        <v>7</v>
      </c>
      <c r="C241" s="199" t="s">
        <v>27</v>
      </c>
      <c r="D241" s="199" t="s">
        <v>8</v>
      </c>
      <c r="E241" s="199" t="s">
        <v>20</v>
      </c>
      <c r="F241" s="199" t="s">
        <v>16</v>
      </c>
      <c r="G241" s="199"/>
      <c r="H241" s="199"/>
      <c r="I241" s="199"/>
      <c r="J241" s="199"/>
      <c r="K241" s="329"/>
      <c r="L241" s="233" t="s">
        <v>85</v>
      </c>
      <c r="M241" s="41"/>
      <c r="N241" s="41"/>
      <c r="O241" s="42"/>
      <c r="P241" s="42"/>
      <c r="Q241" s="746">
        <f>+Q242+Q251+Q263</f>
        <v>2235069879</v>
      </c>
      <c r="R241" s="211"/>
      <c r="S241" s="211"/>
      <c r="T241" s="682"/>
    </row>
    <row r="242" spans="2:20" x14ac:dyDescent="0.2">
      <c r="B242" s="121" t="s">
        <v>7</v>
      </c>
      <c r="C242" s="121" t="s">
        <v>27</v>
      </c>
      <c r="D242" s="121" t="s">
        <v>8</v>
      </c>
      <c r="E242" s="121" t="s">
        <v>20</v>
      </c>
      <c r="F242" s="121" t="s">
        <v>16</v>
      </c>
      <c r="G242" s="121" t="s">
        <v>11</v>
      </c>
      <c r="H242" s="121"/>
      <c r="I242" s="121"/>
      <c r="J242" s="121"/>
      <c r="K242" s="335"/>
      <c r="L242" s="240" t="s">
        <v>88</v>
      </c>
      <c r="M242" s="123"/>
      <c r="N242" s="123"/>
      <c r="O242" s="124"/>
      <c r="P242" s="124"/>
      <c r="Q242" s="757">
        <f>+Q243</f>
        <v>272208000</v>
      </c>
      <c r="R242" s="218"/>
      <c r="S242" s="218"/>
      <c r="T242" s="692"/>
    </row>
    <row r="243" spans="2:20" ht="30" x14ac:dyDescent="0.2">
      <c r="B243" s="51" t="s">
        <v>7</v>
      </c>
      <c r="C243" s="51" t="s">
        <v>27</v>
      </c>
      <c r="D243" s="51" t="s">
        <v>8</v>
      </c>
      <c r="E243" s="51" t="s">
        <v>20</v>
      </c>
      <c r="F243" s="51" t="s">
        <v>16</v>
      </c>
      <c r="G243" s="51" t="s">
        <v>11</v>
      </c>
      <c r="H243" s="51" t="s">
        <v>8</v>
      </c>
      <c r="I243" s="51"/>
      <c r="J243" s="51"/>
      <c r="K243" s="51"/>
      <c r="L243" s="235" t="s">
        <v>106</v>
      </c>
      <c r="M243" s="54"/>
      <c r="N243" s="54"/>
      <c r="O243" s="55"/>
      <c r="P243" s="55"/>
      <c r="Q243" s="748">
        <f>+Q244</f>
        <v>272208000</v>
      </c>
      <c r="R243" s="213"/>
      <c r="S243" s="213"/>
      <c r="T243" s="91"/>
    </row>
    <row r="244" spans="2:20" ht="30" x14ac:dyDescent="0.2">
      <c r="B244" s="51" t="s">
        <v>7</v>
      </c>
      <c r="C244" s="51" t="s">
        <v>27</v>
      </c>
      <c r="D244" s="51" t="s">
        <v>8</v>
      </c>
      <c r="E244" s="51" t="s">
        <v>20</v>
      </c>
      <c r="F244" s="51" t="s">
        <v>16</v>
      </c>
      <c r="G244" s="51" t="s">
        <v>11</v>
      </c>
      <c r="H244" s="51" t="s">
        <v>8</v>
      </c>
      <c r="I244" s="51" t="s">
        <v>21</v>
      </c>
      <c r="J244" s="51"/>
      <c r="K244" s="51"/>
      <c r="L244" s="235" t="s">
        <v>89</v>
      </c>
      <c r="M244" s="54"/>
      <c r="N244" s="54"/>
      <c r="O244" s="55"/>
      <c r="P244" s="55"/>
      <c r="Q244" s="748">
        <f>SUM(Q245:Q250)</f>
        <v>272208000</v>
      </c>
      <c r="R244" s="213"/>
      <c r="S244" s="213"/>
      <c r="T244" s="91"/>
    </row>
    <row r="245" spans="2:20" ht="45" x14ac:dyDescent="0.2">
      <c r="B245" s="321"/>
      <c r="C245" s="93"/>
      <c r="D245" s="93"/>
      <c r="E245" s="93"/>
      <c r="F245" s="93"/>
      <c r="G245" s="93"/>
      <c r="H245" s="93"/>
      <c r="I245" s="93"/>
      <c r="J245" s="344"/>
      <c r="K245" s="706">
        <v>80161500</v>
      </c>
      <c r="L245" s="129" t="s">
        <v>106117</v>
      </c>
      <c r="M245" s="59">
        <v>44936</v>
      </c>
      <c r="N245" s="59" t="s">
        <v>261</v>
      </c>
      <c r="O245" s="60" t="s">
        <v>343</v>
      </c>
      <c r="P245" s="60" t="s">
        <v>221</v>
      </c>
      <c r="Q245" s="749">
        <v>42108000</v>
      </c>
      <c r="R245" s="62"/>
      <c r="S245" s="63"/>
      <c r="T245" s="94" t="s">
        <v>166</v>
      </c>
    </row>
    <row r="246" spans="2:20" ht="30" x14ac:dyDescent="0.2">
      <c r="B246" s="322"/>
      <c r="C246" s="301"/>
      <c r="D246" s="301"/>
      <c r="E246" s="301"/>
      <c r="F246" s="301"/>
      <c r="G246" s="301"/>
      <c r="H246" s="301"/>
      <c r="I246" s="301"/>
      <c r="J246" s="307"/>
      <c r="K246" s="706" t="s">
        <v>440</v>
      </c>
      <c r="L246" s="58" t="s">
        <v>106056</v>
      </c>
      <c r="M246" s="59">
        <v>45163</v>
      </c>
      <c r="N246" s="59" t="s">
        <v>368</v>
      </c>
      <c r="O246" s="60" t="s">
        <v>328</v>
      </c>
      <c r="P246" s="3" t="s">
        <v>432</v>
      </c>
      <c r="Q246" s="749">
        <v>25000000</v>
      </c>
      <c r="R246" s="62"/>
      <c r="S246" s="63"/>
      <c r="T246" s="94" t="s">
        <v>401</v>
      </c>
    </row>
    <row r="247" spans="2:20" ht="90" x14ac:dyDescent="0.2">
      <c r="B247" s="322"/>
      <c r="C247" s="705"/>
      <c r="D247" s="705"/>
      <c r="E247" s="705"/>
      <c r="F247" s="705"/>
      <c r="G247" s="705"/>
      <c r="H247" s="705"/>
      <c r="I247" s="705"/>
      <c r="J247" s="307"/>
      <c r="K247" s="328">
        <v>80101500</v>
      </c>
      <c r="L247" s="129" t="s">
        <v>106147</v>
      </c>
      <c r="M247" s="59">
        <v>44941</v>
      </c>
      <c r="N247" s="59" t="s">
        <v>370</v>
      </c>
      <c r="O247" s="60" t="s">
        <v>343</v>
      </c>
      <c r="P247" s="60" t="s">
        <v>262</v>
      </c>
      <c r="Q247" s="749">
        <v>33200000</v>
      </c>
      <c r="R247" s="62"/>
      <c r="S247" s="63"/>
      <c r="T247" s="94" t="s">
        <v>401</v>
      </c>
    </row>
    <row r="248" spans="2:20" ht="60" x14ac:dyDescent="0.2">
      <c r="B248" s="322"/>
      <c r="C248" s="678"/>
      <c r="D248" s="678"/>
      <c r="E248" s="678"/>
      <c r="F248" s="678"/>
      <c r="G248" s="678"/>
      <c r="H248" s="678"/>
      <c r="I248" s="678"/>
      <c r="J248" s="307"/>
      <c r="K248" s="328">
        <v>80101500</v>
      </c>
      <c r="L248" s="129" t="s">
        <v>106148</v>
      </c>
      <c r="M248" s="59">
        <v>44941</v>
      </c>
      <c r="N248" s="59" t="s">
        <v>370</v>
      </c>
      <c r="O248" s="60" t="s">
        <v>343</v>
      </c>
      <c r="P248" s="60" t="s">
        <v>262</v>
      </c>
      <c r="Q248" s="749">
        <v>33200000</v>
      </c>
      <c r="R248" s="62"/>
      <c r="S248" s="63"/>
      <c r="T248" s="94" t="s">
        <v>401</v>
      </c>
    </row>
    <row r="249" spans="2:20" s="739" customFormat="1" ht="30" x14ac:dyDescent="0.2">
      <c r="B249" s="735"/>
      <c r="C249" s="736"/>
      <c r="D249" s="736"/>
      <c r="E249" s="736"/>
      <c r="F249" s="736"/>
      <c r="G249" s="736"/>
      <c r="H249" s="736"/>
      <c r="I249" s="736"/>
      <c r="J249" s="737"/>
      <c r="K249" s="720" t="s">
        <v>106150</v>
      </c>
      <c r="L249" s="129" t="s">
        <v>106151</v>
      </c>
      <c r="M249" s="59">
        <v>44982</v>
      </c>
      <c r="N249" s="59" t="s">
        <v>256</v>
      </c>
      <c r="O249" s="60" t="s">
        <v>319</v>
      </c>
      <c r="P249" s="60" t="s">
        <v>262</v>
      </c>
      <c r="Q249" s="749">
        <f>100000000-20000000</f>
        <v>80000000</v>
      </c>
      <c r="R249" s="738"/>
      <c r="S249" s="152"/>
      <c r="T249" s="695" t="s">
        <v>401</v>
      </c>
    </row>
    <row r="250" spans="2:20" ht="60" x14ac:dyDescent="0.2">
      <c r="B250" s="322"/>
      <c r="C250" s="301"/>
      <c r="D250" s="301"/>
      <c r="E250" s="301"/>
      <c r="F250" s="301"/>
      <c r="G250" s="301"/>
      <c r="H250" s="301"/>
      <c r="I250" s="301"/>
      <c r="J250" s="307"/>
      <c r="K250" s="328">
        <v>80101500</v>
      </c>
      <c r="L250" s="58" t="s">
        <v>106149</v>
      </c>
      <c r="M250" s="59">
        <v>44941</v>
      </c>
      <c r="N250" s="59" t="s">
        <v>370</v>
      </c>
      <c r="O250" s="60" t="s">
        <v>343</v>
      </c>
      <c r="P250" s="60" t="s">
        <v>262</v>
      </c>
      <c r="Q250" s="749">
        <v>58700000</v>
      </c>
      <c r="R250" s="62"/>
      <c r="S250" s="63"/>
      <c r="T250" s="94" t="s">
        <v>401</v>
      </c>
    </row>
    <row r="251" spans="2:20" x14ac:dyDescent="0.2">
      <c r="B251" s="121" t="s">
        <v>7</v>
      </c>
      <c r="C251" s="121" t="s">
        <v>27</v>
      </c>
      <c r="D251" s="121" t="s">
        <v>8</v>
      </c>
      <c r="E251" s="121" t="s">
        <v>20</v>
      </c>
      <c r="F251" s="121" t="s">
        <v>16</v>
      </c>
      <c r="G251" s="121" t="s">
        <v>13</v>
      </c>
      <c r="H251" s="121"/>
      <c r="I251" s="121"/>
      <c r="J251" s="121"/>
      <c r="K251" s="335"/>
      <c r="L251" s="240" t="s">
        <v>95</v>
      </c>
      <c r="M251" s="123"/>
      <c r="N251" s="123"/>
      <c r="O251" s="124"/>
      <c r="P251" s="124"/>
      <c r="Q251" s="757">
        <f>SUM(Q252+Q255)</f>
        <v>1712861879</v>
      </c>
      <c r="R251" s="218"/>
      <c r="S251" s="218"/>
      <c r="T251" s="692"/>
    </row>
    <row r="252" spans="2:20" x14ac:dyDescent="0.2">
      <c r="B252" s="51" t="s">
        <v>7</v>
      </c>
      <c r="C252" s="51" t="s">
        <v>27</v>
      </c>
      <c r="D252" s="51" t="s">
        <v>8</v>
      </c>
      <c r="E252" s="51" t="s">
        <v>20</v>
      </c>
      <c r="F252" s="51" t="s">
        <v>16</v>
      </c>
      <c r="G252" s="51" t="s">
        <v>13</v>
      </c>
      <c r="H252" s="51" t="s">
        <v>20</v>
      </c>
      <c r="I252" s="51"/>
      <c r="J252" s="51"/>
      <c r="K252" s="51"/>
      <c r="L252" s="235" t="s">
        <v>248</v>
      </c>
      <c r="M252" s="54"/>
      <c r="N252" s="54"/>
      <c r="O252" s="55"/>
      <c r="P252" s="55"/>
      <c r="Q252" s="748">
        <f>SUM(Q253:Q254)</f>
        <v>236854536</v>
      </c>
      <c r="R252" s="213"/>
      <c r="S252" s="213"/>
      <c r="T252" s="91"/>
    </row>
    <row r="253" spans="2:20" ht="45" x14ac:dyDescent="0.2">
      <c r="B253" s="321"/>
      <c r="C253" s="93"/>
      <c r="D253" s="93"/>
      <c r="E253" s="93"/>
      <c r="F253" s="93"/>
      <c r="G253" s="93"/>
      <c r="H253" s="93"/>
      <c r="I253" s="93"/>
      <c r="J253" s="344"/>
      <c r="K253" s="709">
        <v>92121500</v>
      </c>
      <c r="L253" s="58" t="s">
        <v>522</v>
      </c>
      <c r="M253" s="59"/>
      <c r="N253" s="59"/>
      <c r="O253" s="60" t="s">
        <v>305</v>
      </c>
      <c r="P253" s="3" t="s">
        <v>209</v>
      </c>
      <c r="Q253" s="758">
        <f>116254536+18594348+36</f>
        <v>134848920</v>
      </c>
      <c r="R253" s="131"/>
      <c r="S253" s="63"/>
      <c r="T253" s="94" t="s">
        <v>166</v>
      </c>
    </row>
    <row r="254" spans="2:20" ht="60" x14ac:dyDescent="0.2">
      <c r="B254" s="322"/>
      <c r="C254" s="301"/>
      <c r="D254" s="301"/>
      <c r="E254" s="301"/>
      <c r="F254" s="301"/>
      <c r="G254" s="301"/>
      <c r="H254" s="301"/>
      <c r="I254" s="301"/>
      <c r="J254" s="307"/>
      <c r="K254" s="709">
        <v>92121500</v>
      </c>
      <c r="L254" s="4" t="s">
        <v>106118</v>
      </c>
      <c r="M254" s="59">
        <v>45031</v>
      </c>
      <c r="N254" s="59" t="s">
        <v>438</v>
      </c>
      <c r="O254" s="60" t="s">
        <v>364</v>
      </c>
      <c r="P254" s="60" t="s">
        <v>106038</v>
      </c>
      <c r="Q254" s="758">
        <f>120600000-18594348-36</f>
        <v>102005616</v>
      </c>
      <c r="R254" s="131" t="s">
        <v>211</v>
      </c>
      <c r="S254" s="256">
        <v>253260000</v>
      </c>
      <c r="T254" s="94" t="s">
        <v>166</v>
      </c>
    </row>
    <row r="255" spans="2:20" x14ac:dyDescent="0.2">
      <c r="B255" s="51" t="s">
        <v>7</v>
      </c>
      <c r="C255" s="51" t="s">
        <v>27</v>
      </c>
      <c r="D255" s="51" t="s">
        <v>8</v>
      </c>
      <c r="E255" s="51" t="s">
        <v>20</v>
      </c>
      <c r="F255" s="51" t="s">
        <v>16</v>
      </c>
      <c r="G255" s="51" t="s">
        <v>13</v>
      </c>
      <c r="H255" s="51" t="s">
        <v>23</v>
      </c>
      <c r="I255" s="51"/>
      <c r="J255" s="51"/>
      <c r="K255" s="51"/>
      <c r="L255" s="235" t="s">
        <v>96</v>
      </c>
      <c r="M255" s="54"/>
      <c r="N255" s="54"/>
      <c r="O255" s="55"/>
      <c r="P255" s="55"/>
      <c r="Q255" s="748">
        <f>SUM(Q256:Q262)</f>
        <v>1476007343</v>
      </c>
      <c r="R255" s="213"/>
      <c r="S255" s="213"/>
      <c r="T255" s="91"/>
    </row>
    <row r="256" spans="2:20" ht="60" x14ac:dyDescent="0.2">
      <c r="B256" s="321"/>
      <c r="C256" s="93"/>
      <c r="D256" s="93"/>
      <c r="E256" s="93"/>
      <c r="F256" s="93"/>
      <c r="G256" s="93"/>
      <c r="H256" s="93"/>
      <c r="I256" s="93"/>
      <c r="J256" s="344"/>
      <c r="K256" s="328">
        <v>76111500</v>
      </c>
      <c r="L256" s="58" t="s">
        <v>523</v>
      </c>
      <c r="M256" s="59"/>
      <c r="N256" s="59"/>
      <c r="O256" s="60" t="s">
        <v>305</v>
      </c>
      <c r="P256" s="60" t="s">
        <v>209</v>
      </c>
      <c r="Q256" s="749">
        <f>119027819+18600000</f>
        <v>137627819</v>
      </c>
      <c r="R256" s="62"/>
      <c r="S256" s="63"/>
      <c r="T256" s="94" t="s">
        <v>166</v>
      </c>
    </row>
    <row r="257" spans="2:20" ht="60" x14ac:dyDescent="0.2">
      <c r="B257" s="322"/>
      <c r="C257" s="301"/>
      <c r="D257" s="301"/>
      <c r="E257" s="301"/>
      <c r="F257" s="301"/>
      <c r="G257" s="301"/>
      <c r="H257" s="301"/>
      <c r="I257" s="301"/>
      <c r="J257" s="307"/>
      <c r="K257" s="328">
        <v>76111500</v>
      </c>
      <c r="L257" s="58" t="s">
        <v>106119</v>
      </c>
      <c r="M257" s="59">
        <v>45031</v>
      </c>
      <c r="N257" s="59" t="s">
        <v>106120</v>
      </c>
      <c r="O257" s="60" t="s">
        <v>364</v>
      </c>
      <c r="P257" s="60" t="s">
        <v>222</v>
      </c>
      <c r="Q257" s="749">
        <f>117600000-18600000</f>
        <v>99000000</v>
      </c>
      <c r="R257" s="62" t="s">
        <v>211</v>
      </c>
      <c r="S257" s="256">
        <f>246960000+1333080000</f>
        <v>1580040000</v>
      </c>
      <c r="T257" s="94" t="s">
        <v>166</v>
      </c>
    </row>
    <row r="258" spans="2:20" ht="45" x14ac:dyDescent="0.2">
      <c r="B258" s="322"/>
      <c r="C258" s="301"/>
      <c r="D258" s="301"/>
      <c r="E258" s="301"/>
      <c r="F258" s="301"/>
      <c r="G258" s="301"/>
      <c r="H258" s="301"/>
      <c r="I258" s="301"/>
      <c r="J258" s="307"/>
      <c r="K258" s="328">
        <v>76111500</v>
      </c>
      <c r="L258" s="58" t="s">
        <v>106196</v>
      </c>
      <c r="M258" s="59">
        <v>45031</v>
      </c>
      <c r="N258" s="59" t="s">
        <v>405</v>
      </c>
      <c r="O258" s="60" t="s">
        <v>364</v>
      </c>
      <c r="P258" s="60" t="s">
        <v>222</v>
      </c>
      <c r="Q258" s="749">
        <f>570379524+95000000</f>
        <v>665379524</v>
      </c>
      <c r="R258" s="62"/>
      <c r="S258" s="256"/>
      <c r="T258" s="94" t="s">
        <v>166</v>
      </c>
    </row>
    <row r="259" spans="2:20" ht="60" x14ac:dyDescent="0.2">
      <c r="B259" s="322"/>
      <c r="C259" s="808"/>
      <c r="D259" s="808"/>
      <c r="E259" s="808"/>
      <c r="F259" s="808"/>
      <c r="G259" s="808"/>
      <c r="H259" s="808"/>
      <c r="I259" s="808"/>
      <c r="J259" s="307"/>
      <c r="K259" s="328"/>
      <c r="L259" s="58" t="s">
        <v>106202</v>
      </c>
      <c r="M259" s="59"/>
      <c r="N259" s="59"/>
      <c r="O259" s="60"/>
      <c r="P259" s="60"/>
      <c r="Q259" s="749">
        <f>300000000+64000000</f>
        <v>364000000</v>
      </c>
      <c r="R259" s="62"/>
      <c r="S259" s="256"/>
      <c r="T259" s="94"/>
    </row>
    <row r="260" spans="2:20" ht="30" x14ac:dyDescent="0.2">
      <c r="B260" s="322"/>
      <c r="C260" s="674"/>
      <c r="D260" s="674"/>
      <c r="E260" s="674"/>
      <c r="F260" s="674"/>
      <c r="G260" s="674"/>
      <c r="H260" s="674"/>
      <c r="I260" s="674"/>
      <c r="J260" s="307"/>
      <c r="K260" s="328">
        <v>76111500</v>
      </c>
      <c r="L260" s="129" t="s">
        <v>106142</v>
      </c>
      <c r="M260" s="59">
        <v>44958</v>
      </c>
      <c r="N260" s="59" t="s">
        <v>259</v>
      </c>
      <c r="O260" s="60" t="s">
        <v>319</v>
      </c>
      <c r="P260" s="60" t="s">
        <v>222</v>
      </c>
      <c r="Q260" s="749">
        <f>(32000000*2)-64000000</f>
        <v>0</v>
      </c>
      <c r="R260" s="62"/>
      <c r="S260" s="63"/>
      <c r="T260" s="94" t="s">
        <v>166</v>
      </c>
    </row>
    <row r="261" spans="2:20" ht="30" x14ac:dyDescent="0.2">
      <c r="B261" s="322"/>
      <c r="C261" s="674"/>
      <c r="D261" s="674"/>
      <c r="E261" s="674"/>
      <c r="F261" s="674"/>
      <c r="G261" s="674"/>
      <c r="H261" s="674"/>
      <c r="I261" s="674"/>
      <c r="J261" s="307"/>
      <c r="K261" s="706" t="s">
        <v>106121</v>
      </c>
      <c r="L261" s="708" t="s">
        <v>299</v>
      </c>
      <c r="M261" s="59">
        <v>45047</v>
      </c>
      <c r="N261" s="59" t="s">
        <v>361</v>
      </c>
      <c r="O261" s="60" t="s">
        <v>260</v>
      </c>
      <c r="P261" s="60" t="s">
        <v>106122</v>
      </c>
      <c r="Q261" s="749">
        <v>60000000</v>
      </c>
      <c r="R261" s="62"/>
      <c r="S261" s="63"/>
      <c r="T261" s="94" t="s">
        <v>166</v>
      </c>
    </row>
    <row r="262" spans="2:20" ht="45" x14ac:dyDescent="0.2">
      <c r="B262" s="322"/>
      <c r="C262" s="301"/>
      <c r="D262" s="301"/>
      <c r="E262" s="301"/>
      <c r="F262" s="301"/>
      <c r="G262" s="301"/>
      <c r="H262" s="301"/>
      <c r="I262" s="301"/>
      <c r="J262" s="307"/>
      <c r="K262" s="328">
        <v>72102100</v>
      </c>
      <c r="L262" s="58" t="s">
        <v>106143</v>
      </c>
      <c r="M262" s="59">
        <v>45047</v>
      </c>
      <c r="N262" s="59" t="s">
        <v>361</v>
      </c>
      <c r="O262" s="60" t="s">
        <v>260</v>
      </c>
      <c r="P262" s="60" t="s">
        <v>106122</v>
      </c>
      <c r="Q262" s="749">
        <v>150000000</v>
      </c>
      <c r="R262" s="62"/>
      <c r="S262" s="61"/>
      <c r="T262" s="94" t="s">
        <v>166</v>
      </c>
    </row>
    <row r="263" spans="2:20" ht="30" x14ac:dyDescent="0.2">
      <c r="B263" s="121" t="s">
        <v>7</v>
      </c>
      <c r="C263" s="121" t="s">
        <v>27</v>
      </c>
      <c r="D263" s="121" t="s">
        <v>8</v>
      </c>
      <c r="E263" s="121" t="s">
        <v>20</v>
      </c>
      <c r="F263" s="121" t="s">
        <v>16</v>
      </c>
      <c r="G263" s="121" t="s">
        <v>15</v>
      </c>
      <c r="H263" s="121"/>
      <c r="I263" s="121"/>
      <c r="J263" s="121"/>
      <c r="K263" s="335"/>
      <c r="L263" s="240" t="s">
        <v>97</v>
      </c>
      <c r="M263" s="123"/>
      <c r="N263" s="123"/>
      <c r="O263" s="124"/>
      <c r="P263" s="124"/>
      <c r="Q263" s="757">
        <f>+Q264</f>
        <v>250000000</v>
      </c>
      <c r="R263" s="218"/>
      <c r="S263" s="218"/>
      <c r="T263" s="692"/>
    </row>
    <row r="264" spans="2:20" ht="30" x14ac:dyDescent="0.2">
      <c r="B264" s="51" t="s">
        <v>7</v>
      </c>
      <c r="C264" s="51" t="s">
        <v>27</v>
      </c>
      <c r="D264" s="51" t="s">
        <v>8</v>
      </c>
      <c r="E264" s="51" t="s">
        <v>20</v>
      </c>
      <c r="F264" s="51" t="s">
        <v>16</v>
      </c>
      <c r="G264" s="51" t="s">
        <v>15</v>
      </c>
      <c r="H264" s="51" t="s">
        <v>8</v>
      </c>
      <c r="I264" s="51"/>
      <c r="J264" s="51"/>
      <c r="K264" s="51"/>
      <c r="L264" s="235" t="s">
        <v>98</v>
      </c>
      <c r="M264" s="54"/>
      <c r="N264" s="54"/>
      <c r="O264" s="55"/>
      <c r="P264" s="55"/>
      <c r="Q264" s="748">
        <f>+Q265</f>
        <v>250000000</v>
      </c>
      <c r="R264" s="213"/>
      <c r="S264" s="213"/>
      <c r="T264" s="91"/>
    </row>
    <row r="265" spans="2:20" ht="30" x14ac:dyDescent="0.2">
      <c r="B265" s="51" t="s">
        <v>7</v>
      </c>
      <c r="C265" s="51" t="s">
        <v>27</v>
      </c>
      <c r="D265" s="51" t="s">
        <v>8</v>
      </c>
      <c r="E265" s="51" t="s">
        <v>20</v>
      </c>
      <c r="F265" s="51" t="s">
        <v>16</v>
      </c>
      <c r="G265" s="51" t="s">
        <v>15</v>
      </c>
      <c r="H265" s="51" t="s">
        <v>8</v>
      </c>
      <c r="I265" s="51" t="s">
        <v>34</v>
      </c>
      <c r="J265" s="51"/>
      <c r="K265" s="51"/>
      <c r="L265" s="235" t="s">
        <v>99</v>
      </c>
      <c r="M265" s="54"/>
      <c r="N265" s="54"/>
      <c r="O265" s="55"/>
      <c r="P265" s="55"/>
      <c r="Q265" s="748">
        <f>SUM(Q266:Q267)</f>
        <v>250000000</v>
      </c>
      <c r="R265" s="213"/>
      <c r="S265" s="213"/>
      <c r="T265" s="91"/>
    </row>
    <row r="266" spans="2:20" ht="45" x14ac:dyDescent="0.2">
      <c r="B266" s="321"/>
      <c r="C266" s="93"/>
      <c r="D266" s="93"/>
      <c r="E266" s="93"/>
      <c r="F266" s="93"/>
      <c r="G266" s="93"/>
      <c r="H266" s="93"/>
      <c r="I266" s="93"/>
      <c r="J266" s="344"/>
      <c r="K266" s="328">
        <v>73152100</v>
      </c>
      <c r="L266" s="58" t="s">
        <v>301</v>
      </c>
      <c r="M266" s="59">
        <v>45078</v>
      </c>
      <c r="N266" s="59" t="s">
        <v>372</v>
      </c>
      <c r="O266" s="60" t="s">
        <v>442</v>
      </c>
      <c r="P266" s="60" t="s">
        <v>106038</v>
      </c>
      <c r="Q266" s="749">
        <v>50000000</v>
      </c>
      <c r="R266" s="62"/>
      <c r="S266" s="63"/>
      <c r="T266" s="94" t="s">
        <v>166</v>
      </c>
    </row>
    <row r="267" spans="2:20" ht="45" x14ac:dyDescent="0.2">
      <c r="B267" s="322"/>
      <c r="C267" s="301"/>
      <c r="D267" s="301"/>
      <c r="E267" s="301"/>
      <c r="F267" s="301"/>
      <c r="G267" s="301"/>
      <c r="H267" s="301"/>
      <c r="I267" s="301"/>
      <c r="J267" s="734"/>
      <c r="K267" s="772" t="s">
        <v>345</v>
      </c>
      <c r="L267" s="575" t="s">
        <v>346</v>
      </c>
      <c r="M267" s="2">
        <v>44984</v>
      </c>
      <c r="N267" s="2" t="s">
        <v>256</v>
      </c>
      <c r="O267" s="3" t="s">
        <v>332</v>
      </c>
      <c r="P267" s="3" t="s">
        <v>426</v>
      </c>
      <c r="Q267" s="749">
        <v>200000000</v>
      </c>
      <c r="R267" s="62"/>
      <c r="S267" s="63"/>
      <c r="T267" s="94" t="s">
        <v>401</v>
      </c>
    </row>
    <row r="268" spans="2:20" ht="15.75" x14ac:dyDescent="0.2">
      <c r="B268" s="313" t="s">
        <v>7</v>
      </c>
      <c r="C268" s="313" t="s">
        <v>29</v>
      </c>
      <c r="D268" s="313"/>
      <c r="E268" s="313"/>
      <c r="F268" s="313"/>
      <c r="G268" s="313"/>
      <c r="H268" s="313"/>
      <c r="I268" s="313"/>
      <c r="J268" s="313"/>
      <c r="K268" s="336"/>
      <c r="L268" s="242" t="s">
        <v>107</v>
      </c>
      <c r="M268" s="787"/>
      <c r="N268" s="787"/>
      <c r="O268" s="788"/>
      <c r="P268" s="788"/>
      <c r="Q268" s="759">
        <f>SUM(Q269+Q271)</f>
        <v>5711000000</v>
      </c>
      <c r="R268" s="219"/>
      <c r="S268" s="219"/>
      <c r="T268" s="693"/>
    </row>
    <row r="269" spans="2:20" ht="15.75" x14ac:dyDescent="0.2">
      <c r="B269" s="146" t="s">
        <v>7</v>
      </c>
      <c r="C269" s="146" t="s">
        <v>29</v>
      </c>
      <c r="D269" s="146" t="s">
        <v>8</v>
      </c>
      <c r="E269" s="146"/>
      <c r="F269" s="146"/>
      <c r="G269" s="146"/>
      <c r="H269" s="146"/>
      <c r="I269" s="146"/>
      <c r="J269" s="146"/>
      <c r="K269" s="337"/>
      <c r="L269" s="243" t="s">
        <v>108</v>
      </c>
      <c r="M269" s="789"/>
      <c r="N269" s="789"/>
      <c r="O269" s="790"/>
      <c r="P269" s="790"/>
      <c r="Q269" s="760">
        <f>+Q270</f>
        <v>111000000</v>
      </c>
      <c r="R269" s="220"/>
      <c r="S269" s="220"/>
      <c r="T269" s="694"/>
    </row>
    <row r="270" spans="2:20" ht="15.75" x14ac:dyDescent="0.2">
      <c r="B270" s="324"/>
      <c r="C270" s="306"/>
      <c r="D270" s="306"/>
      <c r="E270" s="306"/>
      <c r="F270" s="306"/>
      <c r="G270" s="306"/>
      <c r="H270" s="306"/>
      <c r="I270" s="306"/>
      <c r="J270" s="346"/>
      <c r="K270" s="304"/>
      <c r="L270" s="129" t="s">
        <v>108</v>
      </c>
      <c r="M270" s="60"/>
      <c r="N270" s="60"/>
      <c r="O270" s="60"/>
      <c r="P270" s="60"/>
      <c r="Q270" s="749">
        <v>111000000</v>
      </c>
      <c r="R270" s="62"/>
      <c r="S270" s="152"/>
      <c r="T270" s="695"/>
    </row>
    <row r="271" spans="2:20" ht="15.75" x14ac:dyDescent="0.2">
      <c r="B271" s="146" t="s">
        <v>7</v>
      </c>
      <c r="C271" s="146" t="s">
        <v>29</v>
      </c>
      <c r="D271" s="146" t="s">
        <v>23</v>
      </c>
      <c r="E271" s="146"/>
      <c r="F271" s="146"/>
      <c r="G271" s="146"/>
      <c r="H271" s="146"/>
      <c r="I271" s="146"/>
      <c r="J271" s="146"/>
      <c r="K271" s="337"/>
      <c r="L271" s="243" t="s">
        <v>109</v>
      </c>
      <c r="M271" s="789"/>
      <c r="N271" s="789"/>
      <c r="O271" s="790"/>
      <c r="P271" s="790"/>
      <c r="Q271" s="760">
        <f>+Q272</f>
        <v>5600000000</v>
      </c>
      <c r="R271" s="220"/>
      <c r="S271" s="220"/>
      <c r="T271" s="694"/>
    </row>
    <row r="272" spans="2:20" ht="15.75" x14ac:dyDescent="0.2">
      <c r="B272" s="324"/>
      <c r="C272" s="306"/>
      <c r="D272" s="306"/>
      <c r="E272" s="306"/>
      <c r="F272" s="306"/>
      <c r="G272" s="306"/>
      <c r="H272" s="306"/>
      <c r="I272" s="306"/>
      <c r="J272" s="346"/>
      <c r="K272" s="304"/>
      <c r="L272" s="129" t="s">
        <v>181</v>
      </c>
      <c r="M272" s="60"/>
      <c r="N272" s="60"/>
      <c r="O272" s="60"/>
      <c r="P272" s="60"/>
      <c r="Q272" s="749">
        <v>5600000000</v>
      </c>
      <c r="R272" s="62"/>
      <c r="S272" s="152"/>
      <c r="T272" s="695"/>
    </row>
    <row r="273" spans="2:20" ht="31.5" x14ac:dyDescent="0.2">
      <c r="B273" s="314" t="s">
        <v>7</v>
      </c>
      <c r="C273" s="314" t="s">
        <v>30</v>
      </c>
      <c r="D273" s="314"/>
      <c r="E273" s="314"/>
      <c r="F273" s="314"/>
      <c r="G273" s="314"/>
      <c r="H273" s="314"/>
      <c r="I273" s="314"/>
      <c r="J273" s="314"/>
      <c r="K273" s="338"/>
      <c r="L273" s="244" t="s">
        <v>110</v>
      </c>
      <c r="M273" s="791"/>
      <c r="N273" s="791"/>
      <c r="O273" s="792"/>
      <c r="P273" s="792"/>
      <c r="Q273" s="761">
        <f>SUM(Q274+Q282+Q285)</f>
        <v>3963000000</v>
      </c>
      <c r="R273" s="221"/>
      <c r="S273" s="221"/>
      <c r="T273" s="696"/>
    </row>
    <row r="274" spans="2:20" ht="15.75" x14ac:dyDescent="0.2">
      <c r="B274" s="161" t="s">
        <v>7</v>
      </c>
      <c r="C274" s="161" t="s">
        <v>30</v>
      </c>
      <c r="D274" s="161" t="s">
        <v>8</v>
      </c>
      <c r="E274" s="161"/>
      <c r="F274" s="161"/>
      <c r="G274" s="161"/>
      <c r="H274" s="161"/>
      <c r="I274" s="161"/>
      <c r="J274" s="161"/>
      <c r="K274" s="339"/>
      <c r="L274" s="245" t="s">
        <v>111</v>
      </c>
      <c r="M274" s="793"/>
      <c r="N274" s="793"/>
      <c r="O274" s="794"/>
      <c r="P274" s="794"/>
      <c r="Q274" s="762">
        <f>+Q275</f>
        <v>3553000000</v>
      </c>
      <c r="R274" s="222"/>
      <c r="S274" s="222"/>
      <c r="T274" s="697"/>
    </row>
    <row r="275" spans="2:20" x14ac:dyDescent="0.2">
      <c r="B275" s="167" t="s">
        <v>7</v>
      </c>
      <c r="C275" s="167" t="s">
        <v>30</v>
      </c>
      <c r="D275" s="167" t="s">
        <v>8</v>
      </c>
      <c r="E275" s="167" t="s">
        <v>20</v>
      </c>
      <c r="F275" s="167"/>
      <c r="G275" s="167"/>
      <c r="H275" s="167"/>
      <c r="I275" s="167"/>
      <c r="J275" s="167"/>
      <c r="K275" s="340"/>
      <c r="L275" s="246" t="s">
        <v>112</v>
      </c>
      <c r="M275" s="169"/>
      <c r="N275" s="169"/>
      <c r="O275" s="170"/>
      <c r="P275" s="170"/>
      <c r="Q275" s="763">
        <f>+Q276+Q278+Q280</f>
        <v>3553000000</v>
      </c>
      <c r="R275" s="223"/>
      <c r="S275" s="223"/>
      <c r="T275" s="698"/>
    </row>
    <row r="276" spans="2:20" x14ac:dyDescent="0.2">
      <c r="B276" s="39" t="s">
        <v>7</v>
      </c>
      <c r="C276" s="39" t="s">
        <v>30</v>
      </c>
      <c r="D276" s="39" t="s">
        <v>8</v>
      </c>
      <c r="E276" s="39" t="s">
        <v>20</v>
      </c>
      <c r="F276" s="39" t="s">
        <v>9</v>
      </c>
      <c r="G276" s="39"/>
      <c r="H276" s="39"/>
      <c r="I276" s="39"/>
      <c r="J276" s="39"/>
      <c r="K276" s="329"/>
      <c r="L276" s="233" t="s">
        <v>113</v>
      </c>
      <c r="M276" s="41"/>
      <c r="N276" s="41"/>
      <c r="O276" s="42"/>
      <c r="P276" s="42"/>
      <c r="Q276" s="746">
        <f>+Q277</f>
        <v>3475000000</v>
      </c>
      <c r="R276" s="211"/>
      <c r="S276" s="211"/>
      <c r="T276" s="682"/>
    </row>
    <row r="277" spans="2:20" x14ac:dyDescent="0.2">
      <c r="B277" s="321"/>
      <c r="C277" s="93"/>
      <c r="D277" s="93"/>
      <c r="E277" s="93"/>
      <c r="F277" s="93"/>
      <c r="G277" s="93"/>
      <c r="H277" s="93"/>
      <c r="I277" s="93"/>
      <c r="J277" s="344"/>
      <c r="K277" s="719"/>
      <c r="L277" s="129" t="s">
        <v>113</v>
      </c>
      <c r="M277" s="60"/>
      <c r="N277" s="60"/>
      <c r="O277" s="60"/>
      <c r="P277" s="60"/>
      <c r="Q277" s="758">
        <v>3475000000</v>
      </c>
      <c r="R277" s="62"/>
      <c r="S277" s="172"/>
      <c r="T277" s="695" t="s">
        <v>187</v>
      </c>
    </row>
    <row r="278" spans="2:20" x14ac:dyDescent="0.2">
      <c r="B278" s="39" t="s">
        <v>7</v>
      </c>
      <c r="C278" s="39" t="s">
        <v>30</v>
      </c>
      <c r="D278" s="39" t="s">
        <v>8</v>
      </c>
      <c r="E278" s="39" t="s">
        <v>20</v>
      </c>
      <c r="F278" s="39" t="s">
        <v>11</v>
      </c>
      <c r="G278" s="39"/>
      <c r="H278" s="39"/>
      <c r="I278" s="39"/>
      <c r="J278" s="39"/>
      <c r="K278" s="329"/>
      <c r="L278" s="233" t="s">
        <v>114</v>
      </c>
      <c r="M278" s="41"/>
      <c r="N278" s="41"/>
      <c r="O278" s="42"/>
      <c r="P278" s="42"/>
      <c r="Q278" s="746">
        <f>+Q279</f>
        <v>75000000</v>
      </c>
      <c r="R278" s="211"/>
      <c r="S278" s="211"/>
      <c r="T278" s="682"/>
    </row>
    <row r="279" spans="2:20" x14ac:dyDescent="0.2">
      <c r="B279" s="321"/>
      <c r="C279" s="93"/>
      <c r="D279" s="93"/>
      <c r="E279" s="93"/>
      <c r="F279" s="93"/>
      <c r="G279" s="93"/>
      <c r="H279" s="93"/>
      <c r="I279" s="93"/>
      <c r="J279" s="344"/>
      <c r="K279" s="303"/>
      <c r="L279" s="58" t="s">
        <v>114</v>
      </c>
      <c r="M279" s="60"/>
      <c r="N279" s="60"/>
      <c r="O279" s="60"/>
      <c r="P279" s="60"/>
      <c r="Q279" s="749">
        <v>75000000</v>
      </c>
      <c r="R279" s="62"/>
      <c r="S279" s="63"/>
      <c r="T279" s="94"/>
    </row>
    <row r="280" spans="2:20" x14ac:dyDescent="0.2">
      <c r="B280" s="39" t="s">
        <v>7</v>
      </c>
      <c r="C280" s="39" t="s">
        <v>30</v>
      </c>
      <c r="D280" s="39" t="s">
        <v>8</v>
      </c>
      <c r="E280" s="39" t="s">
        <v>20</v>
      </c>
      <c r="F280" s="39" t="s">
        <v>14</v>
      </c>
      <c r="G280" s="39"/>
      <c r="H280" s="39"/>
      <c r="I280" s="39"/>
      <c r="J280" s="39"/>
      <c r="K280" s="329"/>
      <c r="L280" s="233" t="s">
        <v>115</v>
      </c>
      <c r="M280" s="41"/>
      <c r="N280" s="41"/>
      <c r="O280" s="42"/>
      <c r="P280" s="42"/>
      <c r="Q280" s="746">
        <f>+Q281</f>
        <v>3000000</v>
      </c>
      <c r="R280" s="211"/>
      <c r="S280" s="211"/>
      <c r="T280" s="682"/>
    </row>
    <row r="281" spans="2:20" x14ac:dyDescent="0.2">
      <c r="B281" s="321"/>
      <c r="C281" s="93"/>
      <c r="D281" s="93"/>
      <c r="E281" s="93"/>
      <c r="F281" s="93"/>
      <c r="G281" s="93"/>
      <c r="H281" s="93"/>
      <c r="I281" s="93"/>
      <c r="J281" s="344"/>
      <c r="K281" s="303"/>
      <c r="L281" s="58" t="s">
        <v>115</v>
      </c>
      <c r="M281" s="60"/>
      <c r="N281" s="60"/>
      <c r="O281" s="60"/>
      <c r="P281" s="60"/>
      <c r="Q281" s="749">
        <v>3000000</v>
      </c>
      <c r="R281" s="62"/>
      <c r="S281" s="63"/>
      <c r="T281" s="94"/>
    </row>
    <row r="282" spans="2:20" ht="15.75" x14ac:dyDescent="0.2">
      <c r="B282" s="161" t="s">
        <v>7</v>
      </c>
      <c r="C282" s="161" t="s">
        <v>30</v>
      </c>
      <c r="D282" s="161" t="s">
        <v>24</v>
      </c>
      <c r="E282" s="161"/>
      <c r="F282" s="161"/>
      <c r="G282" s="161"/>
      <c r="H282" s="161"/>
      <c r="I282" s="161"/>
      <c r="J282" s="161"/>
      <c r="K282" s="339"/>
      <c r="L282" s="245" t="s">
        <v>116</v>
      </c>
      <c r="M282" s="793"/>
      <c r="N282" s="793"/>
      <c r="O282" s="794"/>
      <c r="P282" s="794"/>
      <c r="Q282" s="762">
        <f>+Q283+Q284</f>
        <v>360000000</v>
      </c>
      <c r="R282" s="222"/>
      <c r="S282" s="222"/>
      <c r="T282" s="697"/>
    </row>
    <row r="283" spans="2:20" x14ac:dyDescent="0.2">
      <c r="B283" s="167" t="s">
        <v>7</v>
      </c>
      <c r="C283" s="167" t="s">
        <v>30</v>
      </c>
      <c r="D283" s="167" t="s">
        <v>24</v>
      </c>
      <c r="E283" s="167" t="s">
        <v>8</v>
      </c>
      <c r="F283" s="167"/>
      <c r="G283" s="167"/>
      <c r="H283" s="167"/>
      <c r="I283" s="167"/>
      <c r="J283" s="167"/>
      <c r="K283" s="340"/>
      <c r="L283" s="246" t="s">
        <v>117</v>
      </c>
      <c r="M283" s="169"/>
      <c r="N283" s="169"/>
      <c r="O283" s="170"/>
      <c r="P283" s="170"/>
      <c r="Q283" s="764">
        <v>128000000</v>
      </c>
      <c r="R283" s="167"/>
      <c r="S283" s="173"/>
      <c r="T283" s="698"/>
    </row>
    <row r="284" spans="2:20" x14ac:dyDescent="0.2">
      <c r="B284" s="167" t="s">
        <v>7</v>
      </c>
      <c r="C284" s="167" t="s">
        <v>30</v>
      </c>
      <c r="D284" s="167" t="s">
        <v>24</v>
      </c>
      <c r="E284" s="167" t="s">
        <v>24</v>
      </c>
      <c r="F284" s="167"/>
      <c r="G284" s="167"/>
      <c r="H284" s="167"/>
      <c r="I284" s="167"/>
      <c r="J284" s="167"/>
      <c r="K284" s="340"/>
      <c r="L284" s="246" t="s">
        <v>242</v>
      </c>
      <c r="M284" s="169"/>
      <c r="N284" s="169"/>
      <c r="O284" s="170"/>
      <c r="P284" s="170"/>
      <c r="Q284" s="764">
        <v>232000000</v>
      </c>
      <c r="R284" s="167"/>
      <c r="S284" s="173"/>
      <c r="T284" s="698" t="s">
        <v>187</v>
      </c>
    </row>
    <row r="285" spans="2:20" ht="15.75" x14ac:dyDescent="0.2">
      <c r="B285" s="161" t="s">
        <v>7</v>
      </c>
      <c r="C285" s="161" t="s">
        <v>30</v>
      </c>
      <c r="D285" s="174" t="s">
        <v>27</v>
      </c>
      <c r="E285" s="161"/>
      <c r="F285" s="161"/>
      <c r="G285" s="161"/>
      <c r="H285" s="161"/>
      <c r="I285" s="161"/>
      <c r="J285" s="161"/>
      <c r="K285" s="339"/>
      <c r="L285" s="245" t="s">
        <v>421</v>
      </c>
      <c r="M285" s="793"/>
      <c r="N285" s="793"/>
      <c r="O285" s="794"/>
      <c r="P285" s="794"/>
      <c r="Q285" s="762">
        <f>+Q286</f>
        <v>50000000</v>
      </c>
      <c r="R285" s="222"/>
      <c r="S285" s="222"/>
      <c r="T285" s="697"/>
    </row>
    <row r="286" spans="2:20" x14ac:dyDescent="0.2">
      <c r="B286" s="167" t="s">
        <v>7</v>
      </c>
      <c r="C286" s="167" t="s">
        <v>30</v>
      </c>
      <c r="D286" s="175" t="s">
        <v>27</v>
      </c>
      <c r="E286" s="167"/>
      <c r="F286" s="167"/>
      <c r="G286" s="167"/>
      <c r="H286" s="167"/>
      <c r="I286" s="167"/>
      <c r="J286" s="167"/>
      <c r="K286" s="340"/>
      <c r="L286" s="246" t="s">
        <v>421</v>
      </c>
      <c r="M286" s="169"/>
      <c r="N286" s="169"/>
      <c r="O286" s="170"/>
      <c r="P286" s="170"/>
      <c r="Q286" s="764">
        <v>50000000</v>
      </c>
      <c r="R286" s="167"/>
      <c r="S286" s="173"/>
      <c r="T286" s="698"/>
    </row>
    <row r="287" spans="2:20" ht="15.75" x14ac:dyDescent="0.2">
      <c r="B287" s="177" t="s">
        <v>132</v>
      </c>
      <c r="C287" s="177"/>
      <c r="D287" s="177"/>
      <c r="E287" s="177"/>
      <c r="F287" s="177"/>
      <c r="G287" s="177"/>
      <c r="H287" s="177"/>
      <c r="I287" s="177"/>
      <c r="J287" s="177"/>
      <c r="K287" s="341"/>
      <c r="L287" s="247" t="s">
        <v>135</v>
      </c>
      <c r="M287" s="795"/>
      <c r="N287" s="795"/>
      <c r="O287" s="796"/>
      <c r="P287" s="796"/>
      <c r="Q287" s="765">
        <f>+Q288+Q325</f>
        <v>18767671787</v>
      </c>
      <c r="R287" s="224"/>
      <c r="S287" s="224"/>
      <c r="T287" s="699"/>
    </row>
    <row r="288" spans="2:20" ht="30" x14ac:dyDescent="0.2">
      <c r="B288" s="183" t="s">
        <v>132</v>
      </c>
      <c r="C288" s="183"/>
      <c r="D288" s="183" t="s">
        <v>133</v>
      </c>
      <c r="E288" s="183"/>
      <c r="F288" s="183"/>
      <c r="G288" s="183"/>
      <c r="H288" s="183"/>
      <c r="I288" s="183"/>
      <c r="J288" s="183"/>
      <c r="K288" s="342"/>
      <c r="L288" s="248" t="s">
        <v>136</v>
      </c>
      <c r="M288" s="185"/>
      <c r="N288" s="185"/>
      <c r="O288" s="186"/>
      <c r="P288" s="186"/>
      <c r="Q288" s="766">
        <f>+Q289</f>
        <v>16279671787.000002</v>
      </c>
      <c r="R288" s="225"/>
      <c r="S288" s="225"/>
      <c r="T288" s="700"/>
    </row>
    <row r="289" spans="2:20" ht="15.75" x14ac:dyDescent="0.2">
      <c r="B289" s="189" t="s">
        <v>132</v>
      </c>
      <c r="C289" s="189"/>
      <c r="D289" s="189" t="s">
        <v>133</v>
      </c>
      <c r="E289" s="189"/>
      <c r="F289" s="189" t="s">
        <v>134</v>
      </c>
      <c r="G289" s="189"/>
      <c r="H289" s="189"/>
      <c r="I289" s="189"/>
      <c r="J289" s="189"/>
      <c r="K289" s="343"/>
      <c r="L289" s="249" t="s">
        <v>137</v>
      </c>
      <c r="M289" s="191"/>
      <c r="N289" s="191"/>
      <c r="O289" s="192"/>
      <c r="P289" s="192"/>
      <c r="Q289" s="767">
        <f>+Q290+Q303</f>
        <v>16279671787.000002</v>
      </c>
      <c r="R289" s="226"/>
      <c r="S289" s="226"/>
      <c r="T289" s="701"/>
    </row>
    <row r="290" spans="2:20" ht="15.75" x14ac:dyDescent="0.2">
      <c r="B290" s="39" t="s">
        <v>132</v>
      </c>
      <c r="C290" s="39"/>
      <c r="D290" s="39" t="s">
        <v>133</v>
      </c>
      <c r="E290" s="39"/>
      <c r="F290" s="39" t="s">
        <v>134</v>
      </c>
      <c r="G290" s="39"/>
      <c r="H290" s="39">
        <v>2</v>
      </c>
      <c r="I290" s="39"/>
      <c r="J290" s="39"/>
      <c r="K290" s="329"/>
      <c r="L290" s="233" t="s">
        <v>142</v>
      </c>
      <c r="M290" s="41"/>
      <c r="N290" s="41"/>
      <c r="O290" s="42"/>
      <c r="P290" s="42"/>
      <c r="Q290" s="768">
        <f>+Q291</f>
        <v>8142000000</v>
      </c>
      <c r="R290" s="227"/>
      <c r="S290" s="227"/>
      <c r="T290" s="702"/>
    </row>
    <row r="291" spans="2:20" ht="15.75" x14ac:dyDescent="0.2">
      <c r="B291" s="308" t="s">
        <v>7</v>
      </c>
      <c r="C291" s="308" t="s">
        <v>20</v>
      </c>
      <c r="D291" s="308"/>
      <c r="E291" s="308"/>
      <c r="F291" s="308"/>
      <c r="G291" s="308"/>
      <c r="H291" s="308"/>
      <c r="I291" s="308"/>
      <c r="J291" s="308"/>
      <c r="K291" s="326"/>
      <c r="L291" s="315" t="s">
        <v>244</v>
      </c>
      <c r="M291" s="195"/>
      <c r="N291" s="195"/>
      <c r="O291" s="196"/>
      <c r="P291" s="196"/>
      <c r="Q291" s="743">
        <f>SUM(Q292:Q302)</f>
        <v>8142000000</v>
      </c>
      <c r="R291" s="228"/>
      <c r="S291" s="228"/>
      <c r="T291" s="703"/>
    </row>
    <row r="292" spans="2:20" ht="45" x14ac:dyDescent="0.2">
      <c r="B292" s="321"/>
      <c r="C292" s="93"/>
      <c r="D292" s="93"/>
      <c r="E292" s="93"/>
      <c r="F292" s="93"/>
      <c r="G292" s="93"/>
      <c r="H292" s="93"/>
      <c r="I292" s="93"/>
      <c r="J292" s="344"/>
      <c r="K292" s="706" t="s">
        <v>223</v>
      </c>
      <c r="L292" s="58" t="s">
        <v>106092</v>
      </c>
      <c r="M292" s="59">
        <v>45000</v>
      </c>
      <c r="N292" s="59" t="s">
        <v>424</v>
      </c>
      <c r="O292" s="60" t="s">
        <v>202</v>
      </c>
      <c r="P292" s="60" t="s">
        <v>106014</v>
      </c>
      <c r="Q292" s="752">
        <v>1800000000</v>
      </c>
      <c r="R292" s="803" t="s">
        <v>211</v>
      </c>
      <c r="S292" s="730">
        <v>4138111605.7019501</v>
      </c>
      <c r="T292" s="675" t="s">
        <v>106075</v>
      </c>
    </row>
    <row r="293" spans="2:20" ht="30" x14ac:dyDescent="0.2">
      <c r="B293" s="321"/>
      <c r="C293" s="93"/>
      <c r="D293" s="93"/>
      <c r="E293" s="93"/>
      <c r="F293" s="93"/>
      <c r="G293" s="93"/>
      <c r="H293" s="93"/>
      <c r="I293" s="93"/>
      <c r="J293" s="344"/>
      <c r="K293" s="706">
        <v>81101500</v>
      </c>
      <c r="L293" s="58" t="s">
        <v>106093</v>
      </c>
      <c r="M293" s="59">
        <v>45000</v>
      </c>
      <c r="N293" s="59" t="s">
        <v>424</v>
      </c>
      <c r="O293" s="60" t="s">
        <v>202</v>
      </c>
      <c r="P293" s="60" t="s">
        <v>447</v>
      </c>
      <c r="Q293" s="752">
        <v>162000000</v>
      </c>
      <c r="R293" s="803" t="s">
        <v>211</v>
      </c>
      <c r="S293" s="730">
        <v>550573392.68423378</v>
      </c>
      <c r="T293" s="675" t="s">
        <v>106075</v>
      </c>
    </row>
    <row r="294" spans="2:20" ht="45" x14ac:dyDescent="0.2">
      <c r="B294" s="321"/>
      <c r="C294" s="93"/>
      <c r="D294" s="93"/>
      <c r="E294" s="93"/>
      <c r="F294" s="93"/>
      <c r="G294" s="93"/>
      <c r="H294" s="93"/>
      <c r="I294" s="93"/>
      <c r="J294" s="344"/>
      <c r="K294" s="706" t="s">
        <v>223</v>
      </c>
      <c r="L294" s="58" t="s">
        <v>106012</v>
      </c>
      <c r="M294" s="59">
        <v>45017</v>
      </c>
      <c r="N294" s="59" t="s">
        <v>290</v>
      </c>
      <c r="O294" s="60" t="s">
        <v>106094</v>
      </c>
      <c r="P294" s="60" t="s">
        <v>106014</v>
      </c>
      <c r="Q294" s="752">
        <v>2500000000</v>
      </c>
      <c r="R294" s="803" t="s">
        <v>211</v>
      </c>
      <c r="S294" s="730">
        <v>21260000000</v>
      </c>
      <c r="T294" s="675" t="s">
        <v>106075</v>
      </c>
    </row>
    <row r="295" spans="2:20" ht="30" x14ac:dyDescent="0.2">
      <c r="B295" s="321"/>
      <c r="C295" s="93"/>
      <c r="D295" s="93"/>
      <c r="E295" s="93"/>
      <c r="F295" s="93"/>
      <c r="G295" s="93"/>
      <c r="H295" s="93"/>
      <c r="I295" s="93"/>
      <c r="J295" s="344"/>
      <c r="K295" s="706">
        <v>81101500</v>
      </c>
      <c r="L295" s="58" t="s">
        <v>106015</v>
      </c>
      <c r="M295" s="59">
        <v>45017</v>
      </c>
      <c r="N295" s="59" t="s">
        <v>290</v>
      </c>
      <c r="O295" s="60" t="s">
        <v>106094</v>
      </c>
      <c r="P295" s="60" t="s">
        <v>447</v>
      </c>
      <c r="Q295" s="752">
        <v>225000000</v>
      </c>
      <c r="R295" s="803" t="s">
        <v>211</v>
      </c>
      <c r="S295" s="730">
        <v>3015000000</v>
      </c>
      <c r="T295" s="675" t="s">
        <v>106075</v>
      </c>
    </row>
    <row r="296" spans="2:20" ht="30" x14ac:dyDescent="0.2">
      <c r="B296" s="321"/>
      <c r="C296" s="93"/>
      <c r="D296" s="93"/>
      <c r="E296" s="93"/>
      <c r="F296" s="93"/>
      <c r="G296" s="93"/>
      <c r="H296" s="93"/>
      <c r="I296" s="93"/>
      <c r="J296" s="344"/>
      <c r="K296" s="706">
        <v>81101500</v>
      </c>
      <c r="L296" s="58" t="s">
        <v>422</v>
      </c>
      <c r="M296" s="59">
        <v>44940</v>
      </c>
      <c r="N296" s="59" t="s">
        <v>273</v>
      </c>
      <c r="O296" s="60" t="s">
        <v>213</v>
      </c>
      <c r="P296" s="60" t="s">
        <v>451</v>
      </c>
      <c r="Q296" s="752">
        <v>722828000</v>
      </c>
      <c r="R296" s="61"/>
      <c r="S296" s="61"/>
      <c r="T296" s="675" t="s">
        <v>106075</v>
      </c>
    </row>
    <row r="297" spans="2:20" ht="45" x14ac:dyDescent="0.2">
      <c r="B297" s="321"/>
      <c r="C297" s="93"/>
      <c r="D297" s="93"/>
      <c r="E297" s="93"/>
      <c r="F297" s="93"/>
      <c r="G297" s="93"/>
      <c r="H297" s="93"/>
      <c r="I297" s="93"/>
      <c r="J297" s="344"/>
      <c r="K297" s="706" t="s">
        <v>223</v>
      </c>
      <c r="L297" s="58" t="s">
        <v>106176</v>
      </c>
      <c r="M297" s="59">
        <v>44972</v>
      </c>
      <c r="N297" s="59" t="s">
        <v>275</v>
      </c>
      <c r="O297" s="60" t="s">
        <v>220</v>
      </c>
      <c r="P297" s="60" t="s">
        <v>106014</v>
      </c>
      <c r="Q297" s="752">
        <v>510000000</v>
      </c>
      <c r="R297" s="61"/>
      <c r="S297" s="61"/>
      <c r="T297" s="675" t="s">
        <v>106075</v>
      </c>
    </row>
    <row r="298" spans="2:20" ht="30" x14ac:dyDescent="0.2">
      <c r="B298" s="321"/>
      <c r="C298" s="93"/>
      <c r="D298" s="93"/>
      <c r="E298" s="93"/>
      <c r="F298" s="93"/>
      <c r="G298" s="93"/>
      <c r="H298" s="93"/>
      <c r="I298" s="93"/>
      <c r="J298" s="344"/>
      <c r="K298" s="706">
        <v>81101500</v>
      </c>
      <c r="L298" s="58" t="s">
        <v>106177</v>
      </c>
      <c r="M298" s="59">
        <v>44972</v>
      </c>
      <c r="N298" s="59" t="s">
        <v>275</v>
      </c>
      <c r="O298" s="60" t="s">
        <v>220</v>
      </c>
      <c r="P298" s="60" t="s">
        <v>447</v>
      </c>
      <c r="Q298" s="752">
        <v>100900000</v>
      </c>
      <c r="R298" s="61"/>
      <c r="S298" s="61"/>
      <c r="T298" s="675" t="s">
        <v>106075</v>
      </c>
    </row>
    <row r="299" spans="2:20" ht="45" x14ac:dyDescent="0.2">
      <c r="B299" s="321"/>
      <c r="C299" s="93"/>
      <c r="D299" s="93"/>
      <c r="E299" s="93"/>
      <c r="F299" s="93"/>
      <c r="G299" s="93"/>
      <c r="H299" s="93"/>
      <c r="I299" s="93"/>
      <c r="J299" s="344"/>
      <c r="K299" s="706" t="s">
        <v>223</v>
      </c>
      <c r="L299" s="58" t="s">
        <v>106178</v>
      </c>
      <c r="M299" s="59">
        <v>44727</v>
      </c>
      <c r="N299" s="59" t="s">
        <v>231</v>
      </c>
      <c r="O299" s="60" t="s">
        <v>204</v>
      </c>
      <c r="P299" s="60" t="s">
        <v>106179</v>
      </c>
      <c r="Q299" s="752">
        <v>2056272000</v>
      </c>
      <c r="R299" s="61"/>
      <c r="S299" s="61"/>
      <c r="T299" s="675" t="s">
        <v>106075</v>
      </c>
    </row>
    <row r="300" spans="2:20" ht="30" x14ac:dyDescent="0.2">
      <c r="B300" s="321"/>
      <c r="C300" s="93"/>
      <c r="D300" s="93"/>
      <c r="E300" s="93"/>
      <c r="F300" s="93"/>
      <c r="G300" s="93"/>
      <c r="H300" s="93"/>
      <c r="I300" s="93"/>
      <c r="J300" s="344"/>
      <c r="K300" s="706">
        <v>90121600</v>
      </c>
      <c r="L300" s="58" t="s">
        <v>272</v>
      </c>
      <c r="M300" s="59">
        <v>44947</v>
      </c>
      <c r="N300" s="59" t="s">
        <v>273</v>
      </c>
      <c r="O300" s="60" t="s">
        <v>213</v>
      </c>
      <c r="P300" s="60" t="s">
        <v>231</v>
      </c>
      <c r="Q300" s="752">
        <v>25000000</v>
      </c>
      <c r="R300" s="61"/>
      <c r="S300" s="61"/>
      <c r="T300" s="675" t="s">
        <v>106075</v>
      </c>
    </row>
    <row r="301" spans="2:20" ht="30" x14ac:dyDescent="0.2">
      <c r="B301" s="321"/>
      <c r="C301" s="93"/>
      <c r="D301" s="93"/>
      <c r="E301" s="93"/>
      <c r="F301" s="93"/>
      <c r="G301" s="93"/>
      <c r="H301" s="93"/>
      <c r="I301" s="93"/>
      <c r="J301" s="344"/>
      <c r="K301" s="706">
        <v>90111500</v>
      </c>
      <c r="L301" s="58" t="s">
        <v>225</v>
      </c>
      <c r="M301" s="59">
        <v>44947</v>
      </c>
      <c r="N301" s="59" t="s">
        <v>273</v>
      </c>
      <c r="O301" s="60" t="s">
        <v>213</v>
      </c>
      <c r="P301" s="60" t="s">
        <v>231</v>
      </c>
      <c r="Q301" s="752">
        <v>20000000</v>
      </c>
      <c r="R301" s="61"/>
      <c r="S301" s="61"/>
      <c r="T301" s="675" t="s">
        <v>106075</v>
      </c>
    </row>
    <row r="302" spans="2:20" ht="30" x14ac:dyDescent="0.2">
      <c r="B302" s="321"/>
      <c r="C302" s="93"/>
      <c r="D302" s="93"/>
      <c r="E302" s="93"/>
      <c r="F302" s="93"/>
      <c r="G302" s="93"/>
      <c r="H302" s="93"/>
      <c r="I302" s="93"/>
      <c r="J302" s="344"/>
      <c r="K302" s="706">
        <v>90111500</v>
      </c>
      <c r="L302" s="58" t="s">
        <v>226</v>
      </c>
      <c r="M302" s="59">
        <v>44947</v>
      </c>
      <c r="N302" s="59" t="s">
        <v>273</v>
      </c>
      <c r="O302" s="60" t="s">
        <v>213</v>
      </c>
      <c r="P302" s="60" t="s">
        <v>231</v>
      </c>
      <c r="Q302" s="752">
        <v>20000000</v>
      </c>
      <c r="R302" s="716"/>
      <c r="S302" s="72"/>
      <c r="T302" s="675" t="s">
        <v>106075</v>
      </c>
    </row>
    <row r="303" spans="2:20" ht="30" x14ac:dyDescent="0.2">
      <c r="B303" s="39" t="s">
        <v>132</v>
      </c>
      <c r="C303" s="39"/>
      <c r="D303" s="39" t="s">
        <v>133</v>
      </c>
      <c r="E303" s="39"/>
      <c r="F303" s="39" t="s">
        <v>134</v>
      </c>
      <c r="G303" s="39"/>
      <c r="H303" s="39" t="s">
        <v>32</v>
      </c>
      <c r="I303" s="39"/>
      <c r="J303" s="39"/>
      <c r="K303" s="329"/>
      <c r="L303" s="233" t="s">
        <v>149</v>
      </c>
      <c r="M303" s="41"/>
      <c r="N303" s="41"/>
      <c r="O303" s="42"/>
      <c r="P303" s="42"/>
      <c r="Q303" s="746">
        <f>+Q304</f>
        <v>8137671787.0000019</v>
      </c>
      <c r="R303" s="211"/>
      <c r="S303" s="211"/>
      <c r="T303" s="682"/>
    </row>
    <row r="304" spans="2:20" ht="15.75" x14ac:dyDescent="0.2">
      <c r="B304" s="308" t="s">
        <v>7</v>
      </c>
      <c r="C304" s="308" t="s">
        <v>20</v>
      </c>
      <c r="D304" s="308"/>
      <c r="E304" s="308"/>
      <c r="F304" s="308"/>
      <c r="G304" s="308"/>
      <c r="H304" s="308"/>
      <c r="I304" s="308"/>
      <c r="J304" s="308"/>
      <c r="K304" s="326"/>
      <c r="L304" s="315" t="s">
        <v>244</v>
      </c>
      <c r="M304" s="195"/>
      <c r="N304" s="195"/>
      <c r="O304" s="196"/>
      <c r="P304" s="196"/>
      <c r="Q304" s="769">
        <f>SUM(Q305:Q321)</f>
        <v>8137671787.0000019</v>
      </c>
      <c r="R304" s="229"/>
      <c r="S304" s="229"/>
      <c r="T304" s="704"/>
    </row>
    <row r="305" spans="1:20" ht="45" x14ac:dyDescent="0.2">
      <c r="A305" s="717"/>
      <c r="B305" s="321"/>
      <c r="C305" s="93"/>
      <c r="D305" s="93"/>
      <c r="E305" s="93"/>
      <c r="F305" s="93"/>
      <c r="G305" s="93"/>
      <c r="H305" s="93"/>
      <c r="I305" s="93"/>
      <c r="J305" s="344"/>
      <c r="K305" s="706" t="s">
        <v>223</v>
      </c>
      <c r="L305" s="58" t="s">
        <v>106095</v>
      </c>
      <c r="M305" s="59">
        <v>45061</v>
      </c>
      <c r="N305" s="60" t="s">
        <v>106180</v>
      </c>
      <c r="O305" s="60" t="s">
        <v>200</v>
      </c>
      <c r="P305" s="60" t="s">
        <v>277</v>
      </c>
      <c r="Q305" s="752">
        <v>1300000000</v>
      </c>
      <c r="R305" s="62" t="s">
        <v>211</v>
      </c>
      <c r="S305" s="72">
        <v>860000000</v>
      </c>
      <c r="T305" s="688" t="s">
        <v>106075</v>
      </c>
    </row>
    <row r="306" spans="1:20" ht="30" x14ac:dyDescent="0.2">
      <c r="B306" s="321"/>
      <c r="C306" s="93"/>
      <c r="D306" s="93"/>
      <c r="E306" s="93"/>
      <c r="F306" s="93"/>
      <c r="G306" s="93"/>
      <c r="H306" s="93"/>
      <c r="I306" s="93"/>
      <c r="J306" s="344"/>
      <c r="K306" s="328">
        <v>81101500</v>
      </c>
      <c r="L306" s="58" t="s">
        <v>106078</v>
      </c>
      <c r="M306" s="59">
        <v>45061</v>
      </c>
      <c r="N306" s="60" t="s">
        <v>106180</v>
      </c>
      <c r="O306" s="60" t="s">
        <v>200</v>
      </c>
      <c r="P306" s="60" t="s">
        <v>447</v>
      </c>
      <c r="Q306" s="752">
        <v>117000000</v>
      </c>
      <c r="R306" s="62" t="s">
        <v>211</v>
      </c>
      <c r="S306" s="72">
        <v>77400000</v>
      </c>
      <c r="T306" s="688" t="s">
        <v>106075</v>
      </c>
    </row>
    <row r="307" spans="1:20" ht="45" x14ac:dyDescent="0.2">
      <c r="B307" s="321"/>
      <c r="C307" s="93"/>
      <c r="D307" s="93"/>
      <c r="E307" s="93"/>
      <c r="F307" s="93"/>
      <c r="G307" s="93"/>
      <c r="H307" s="93"/>
      <c r="I307" s="93"/>
      <c r="J307" s="344"/>
      <c r="K307" s="706" t="s">
        <v>223</v>
      </c>
      <c r="L307" s="58" t="s">
        <v>106079</v>
      </c>
      <c r="M307" s="59">
        <v>45061</v>
      </c>
      <c r="N307" s="60" t="s">
        <v>106180</v>
      </c>
      <c r="O307" s="60" t="s">
        <v>200</v>
      </c>
      <c r="P307" s="60" t="s">
        <v>277</v>
      </c>
      <c r="Q307" s="752">
        <v>1200000000</v>
      </c>
      <c r="R307" s="62" t="s">
        <v>211</v>
      </c>
      <c r="S307" s="72">
        <v>600000000</v>
      </c>
      <c r="T307" s="688" t="s">
        <v>106075</v>
      </c>
    </row>
    <row r="308" spans="1:20" ht="30" x14ac:dyDescent="0.2">
      <c r="B308" s="321"/>
      <c r="C308" s="93"/>
      <c r="D308" s="93"/>
      <c r="E308" s="93"/>
      <c r="F308" s="93"/>
      <c r="G308" s="93"/>
      <c r="H308" s="93"/>
      <c r="I308" s="93"/>
      <c r="J308" s="344"/>
      <c r="K308" s="328">
        <v>81101500</v>
      </c>
      <c r="L308" s="58" t="s">
        <v>106080</v>
      </c>
      <c r="M308" s="59">
        <v>45061</v>
      </c>
      <c r="N308" s="60" t="s">
        <v>106180</v>
      </c>
      <c r="O308" s="60" t="s">
        <v>200</v>
      </c>
      <c r="P308" s="60" t="s">
        <v>447</v>
      </c>
      <c r="Q308" s="752">
        <v>108000000</v>
      </c>
      <c r="R308" s="62" t="s">
        <v>211</v>
      </c>
      <c r="S308" s="72">
        <v>54000000</v>
      </c>
      <c r="T308" s="688" t="s">
        <v>106075</v>
      </c>
    </row>
    <row r="309" spans="1:20" ht="45" x14ac:dyDescent="0.2">
      <c r="B309" s="321"/>
      <c r="C309" s="93"/>
      <c r="D309" s="93"/>
      <c r="E309" s="93"/>
      <c r="F309" s="93"/>
      <c r="G309" s="93"/>
      <c r="H309" s="93"/>
      <c r="I309" s="93"/>
      <c r="J309" s="344"/>
      <c r="K309" s="706" t="s">
        <v>223</v>
      </c>
      <c r="L309" s="58" t="s">
        <v>106081</v>
      </c>
      <c r="M309" s="59">
        <v>45061</v>
      </c>
      <c r="N309" s="60" t="s">
        <v>106180</v>
      </c>
      <c r="O309" s="60" t="s">
        <v>200</v>
      </c>
      <c r="P309" s="60" t="s">
        <v>277</v>
      </c>
      <c r="Q309" s="752">
        <v>1500000000</v>
      </c>
      <c r="R309" s="62" t="s">
        <v>211</v>
      </c>
      <c r="S309" s="72">
        <v>1650000000</v>
      </c>
      <c r="T309" s="688" t="s">
        <v>106075</v>
      </c>
    </row>
    <row r="310" spans="1:20" ht="30" x14ac:dyDescent="0.2">
      <c r="B310" s="321"/>
      <c r="C310" s="93"/>
      <c r="D310" s="93"/>
      <c r="E310" s="93"/>
      <c r="F310" s="93"/>
      <c r="G310" s="93"/>
      <c r="H310" s="93"/>
      <c r="I310" s="93"/>
      <c r="J310" s="344"/>
      <c r="K310" s="706">
        <v>81101500</v>
      </c>
      <c r="L310" s="58" t="s">
        <v>106082</v>
      </c>
      <c r="M310" s="59">
        <v>45061</v>
      </c>
      <c r="N310" s="60" t="s">
        <v>106180</v>
      </c>
      <c r="O310" s="60" t="s">
        <v>200</v>
      </c>
      <c r="P310" s="60" t="s">
        <v>447</v>
      </c>
      <c r="Q310" s="752">
        <v>135000000</v>
      </c>
      <c r="R310" s="62" t="s">
        <v>211</v>
      </c>
      <c r="S310" s="72">
        <v>148500000</v>
      </c>
      <c r="T310" s="688" t="s">
        <v>106075</v>
      </c>
    </row>
    <row r="311" spans="1:20" ht="45" x14ac:dyDescent="0.2">
      <c r="B311" s="321"/>
      <c r="C311" s="93"/>
      <c r="D311" s="93"/>
      <c r="E311" s="93"/>
      <c r="F311" s="93"/>
      <c r="G311" s="93"/>
      <c r="H311" s="93"/>
      <c r="I311" s="93"/>
      <c r="J311" s="344"/>
      <c r="K311" s="706" t="s">
        <v>223</v>
      </c>
      <c r="L311" s="58" t="s">
        <v>106181</v>
      </c>
      <c r="M311" s="59">
        <v>45092</v>
      </c>
      <c r="N311" s="59" t="s">
        <v>106182</v>
      </c>
      <c r="O311" s="60" t="s">
        <v>200</v>
      </c>
      <c r="P311" s="60" t="s">
        <v>277</v>
      </c>
      <c r="Q311" s="752">
        <v>1300000000</v>
      </c>
      <c r="R311" s="62" t="s">
        <v>211</v>
      </c>
      <c r="S311" s="72">
        <v>1555616086.6666698</v>
      </c>
      <c r="T311" s="688" t="s">
        <v>106075</v>
      </c>
    </row>
    <row r="312" spans="1:20" ht="30" x14ac:dyDescent="0.2">
      <c r="B312" s="321"/>
      <c r="C312" s="93"/>
      <c r="D312" s="93"/>
      <c r="E312" s="93"/>
      <c r="F312" s="93"/>
      <c r="G312" s="93"/>
      <c r="H312" s="93"/>
      <c r="I312" s="93"/>
      <c r="J312" s="344"/>
      <c r="K312" s="706">
        <v>81101500</v>
      </c>
      <c r="L312" s="58" t="s">
        <v>106183</v>
      </c>
      <c r="M312" s="59">
        <v>45092</v>
      </c>
      <c r="N312" s="59" t="s">
        <v>106182</v>
      </c>
      <c r="O312" s="60" t="s">
        <v>200</v>
      </c>
      <c r="P312" s="60" t="s">
        <v>447</v>
      </c>
      <c r="Q312" s="752">
        <v>117000000</v>
      </c>
      <c r="R312" s="62" t="s">
        <v>211</v>
      </c>
      <c r="S312" s="72">
        <v>140005447.80000028</v>
      </c>
      <c r="T312" s="688" t="s">
        <v>106075</v>
      </c>
    </row>
    <row r="313" spans="1:20" ht="45" x14ac:dyDescent="0.2">
      <c r="B313" s="321"/>
      <c r="C313" s="93"/>
      <c r="D313" s="93"/>
      <c r="E313" s="93"/>
      <c r="F313" s="93"/>
      <c r="G313" s="93"/>
      <c r="H313" s="93"/>
      <c r="I313" s="93"/>
      <c r="J313" s="344"/>
      <c r="K313" s="706" t="s">
        <v>223</v>
      </c>
      <c r="L313" s="58" t="s">
        <v>106184</v>
      </c>
      <c r="M313" s="59">
        <v>45061</v>
      </c>
      <c r="N313" s="59" t="s">
        <v>106180</v>
      </c>
      <c r="O313" s="60" t="s">
        <v>198</v>
      </c>
      <c r="P313" s="60" t="s">
        <v>277</v>
      </c>
      <c r="Q313" s="752">
        <f>1362385321.10092-497328213</f>
        <v>865057108.10091996</v>
      </c>
      <c r="R313" s="62"/>
      <c r="S313" s="72"/>
      <c r="T313" s="688" t="s">
        <v>106075</v>
      </c>
    </row>
    <row r="314" spans="1:20" ht="30" x14ac:dyDescent="0.2">
      <c r="B314" s="321"/>
      <c r="C314" s="93"/>
      <c r="D314" s="93"/>
      <c r="E314" s="93"/>
      <c r="F314" s="93"/>
      <c r="G314" s="93"/>
      <c r="H314" s="93"/>
      <c r="I314" s="93"/>
      <c r="J314" s="344"/>
      <c r="K314" s="706">
        <v>81101500</v>
      </c>
      <c r="L314" s="58" t="s">
        <v>106185</v>
      </c>
      <c r="M314" s="59">
        <v>45061</v>
      </c>
      <c r="N314" s="59" t="s">
        <v>106180</v>
      </c>
      <c r="O314" s="60" t="s">
        <v>198</v>
      </c>
      <c r="P314" s="60" t="s">
        <v>447</v>
      </c>
      <c r="Q314" s="752">
        <v>122614678.89908256</v>
      </c>
      <c r="R314" s="62"/>
      <c r="S314" s="72"/>
      <c r="T314" s="688" t="s">
        <v>106075</v>
      </c>
    </row>
    <row r="315" spans="1:20" ht="30" x14ac:dyDescent="0.2">
      <c r="B315" s="321"/>
      <c r="C315" s="93"/>
      <c r="D315" s="93"/>
      <c r="E315" s="93"/>
      <c r="F315" s="93"/>
      <c r="G315" s="93"/>
      <c r="H315" s="93"/>
      <c r="I315" s="93"/>
      <c r="J315" s="344"/>
      <c r="K315" s="706">
        <v>81101500</v>
      </c>
      <c r="L315" s="58" t="s">
        <v>106085</v>
      </c>
      <c r="M315" s="59">
        <v>44972</v>
      </c>
      <c r="N315" s="59" t="s">
        <v>275</v>
      </c>
      <c r="O315" s="60" t="s">
        <v>220</v>
      </c>
      <c r="P315" s="60" t="s">
        <v>447</v>
      </c>
      <c r="Q315" s="752">
        <f>103000000+640789</f>
        <v>103640789</v>
      </c>
      <c r="R315" s="62"/>
      <c r="S315" s="72"/>
      <c r="T315" s="688" t="s">
        <v>106075</v>
      </c>
    </row>
    <row r="316" spans="1:20" ht="30" x14ac:dyDescent="0.2">
      <c r="B316" s="321"/>
      <c r="C316" s="93"/>
      <c r="D316" s="93"/>
      <c r="E316" s="93"/>
      <c r="F316" s="93"/>
      <c r="G316" s="93"/>
      <c r="H316" s="93"/>
      <c r="I316" s="93"/>
      <c r="J316" s="344"/>
      <c r="K316" s="706" t="s">
        <v>231</v>
      </c>
      <c r="L316" s="58" t="s">
        <v>106086</v>
      </c>
      <c r="M316" s="59" t="s">
        <v>231</v>
      </c>
      <c r="N316" s="59" t="s">
        <v>231</v>
      </c>
      <c r="O316" s="60" t="s">
        <v>106088</v>
      </c>
      <c r="P316" s="60" t="s">
        <v>231</v>
      </c>
      <c r="Q316" s="752">
        <v>120000000</v>
      </c>
      <c r="R316" s="62"/>
      <c r="S316" s="72"/>
      <c r="T316" s="688" t="s">
        <v>106075</v>
      </c>
    </row>
    <row r="317" spans="1:20" ht="30" x14ac:dyDescent="0.2">
      <c r="B317" s="321"/>
      <c r="C317" s="93"/>
      <c r="D317" s="93"/>
      <c r="E317" s="93"/>
      <c r="F317" s="93"/>
      <c r="G317" s="93"/>
      <c r="H317" s="93"/>
      <c r="I317" s="93"/>
      <c r="J317" s="344"/>
      <c r="K317" s="706"/>
      <c r="L317" s="58" t="s">
        <v>106186</v>
      </c>
      <c r="M317" s="59" t="s">
        <v>231</v>
      </c>
      <c r="N317" s="59" t="s">
        <v>231</v>
      </c>
      <c r="O317" s="60" t="s">
        <v>231</v>
      </c>
      <c r="P317" s="60" t="s">
        <v>106187</v>
      </c>
      <c r="Q317" s="752">
        <v>800000000</v>
      </c>
      <c r="R317" s="62"/>
      <c r="S317" s="72"/>
      <c r="T317" s="688" t="s">
        <v>106075</v>
      </c>
    </row>
    <row r="318" spans="1:20" ht="30" x14ac:dyDescent="0.2">
      <c r="B318" s="321"/>
      <c r="C318" s="93"/>
      <c r="D318" s="93"/>
      <c r="E318" s="93"/>
      <c r="F318" s="93"/>
      <c r="G318" s="93"/>
      <c r="H318" s="93"/>
      <c r="I318" s="93"/>
      <c r="J318" s="344"/>
      <c r="K318" s="706">
        <v>81101500</v>
      </c>
      <c r="L318" s="58" t="s">
        <v>409</v>
      </c>
      <c r="M318" s="59">
        <v>44941</v>
      </c>
      <c r="N318" s="59" t="s">
        <v>273</v>
      </c>
      <c r="O318" s="60" t="s">
        <v>106088</v>
      </c>
      <c r="P318" s="60" t="s">
        <v>451</v>
      </c>
      <c r="Q318" s="752">
        <f>300000000-640789</f>
        <v>299359211</v>
      </c>
      <c r="R318" s="62"/>
      <c r="S318" s="72"/>
      <c r="T318" s="688" t="s">
        <v>106075</v>
      </c>
    </row>
    <row r="319" spans="1:20" ht="30" x14ac:dyDescent="0.2">
      <c r="B319" s="321"/>
      <c r="C319" s="93"/>
      <c r="D319" s="93"/>
      <c r="E319" s="93"/>
      <c r="F319" s="93"/>
      <c r="G319" s="93"/>
      <c r="H319" s="93"/>
      <c r="I319" s="93"/>
      <c r="J319" s="344"/>
      <c r="K319" s="706">
        <v>90121600</v>
      </c>
      <c r="L319" s="58" t="s">
        <v>281</v>
      </c>
      <c r="M319" s="59">
        <v>44947</v>
      </c>
      <c r="N319" s="59" t="s">
        <v>273</v>
      </c>
      <c r="O319" s="60" t="s">
        <v>213</v>
      </c>
      <c r="P319" s="60" t="s">
        <v>231</v>
      </c>
      <c r="Q319" s="752">
        <v>20000000</v>
      </c>
      <c r="R319" s="62"/>
      <c r="S319" s="72"/>
      <c r="T319" s="688" t="s">
        <v>106075</v>
      </c>
    </row>
    <row r="320" spans="1:20" ht="30" x14ac:dyDescent="0.2">
      <c r="B320" s="321"/>
      <c r="C320" s="93"/>
      <c r="D320" s="93"/>
      <c r="E320" s="93"/>
      <c r="F320" s="93"/>
      <c r="G320" s="93"/>
      <c r="H320" s="93"/>
      <c r="I320" s="93"/>
      <c r="J320" s="344"/>
      <c r="K320" s="706">
        <v>90111500</v>
      </c>
      <c r="L320" s="58" t="s">
        <v>225</v>
      </c>
      <c r="M320" s="59">
        <v>44947</v>
      </c>
      <c r="N320" s="59" t="s">
        <v>273</v>
      </c>
      <c r="O320" s="60" t="s">
        <v>213</v>
      </c>
      <c r="P320" s="60" t="s">
        <v>231</v>
      </c>
      <c r="Q320" s="752">
        <v>15000000</v>
      </c>
      <c r="R320" s="62"/>
      <c r="S320" s="72"/>
      <c r="T320" s="688" t="s">
        <v>106075</v>
      </c>
    </row>
    <row r="321" spans="2:20" ht="30" x14ac:dyDescent="0.2">
      <c r="B321" s="321"/>
      <c r="C321" s="93"/>
      <c r="D321" s="93"/>
      <c r="E321" s="93"/>
      <c r="F321" s="93"/>
      <c r="G321" s="93"/>
      <c r="H321" s="93"/>
      <c r="I321" s="93"/>
      <c r="J321" s="344"/>
      <c r="K321" s="706">
        <v>90111500</v>
      </c>
      <c r="L321" s="58" t="s">
        <v>226</v>
      </c>
      <c r="M321" s="59">
        <v>44947</v>
      </c>
      <c r="N321" s="59" t="s">
        <v>273</v>
      </c>
      <c r="O321" s="60" t="s">
        <v>213</v>
      </c>
      <c r="P321" s="60" t="s">
        <v>231</v>
      </c>
      <c r="Q321" s="752">
        <v>15000000</v>
      </c>
      <c r="R321" s="62"/>
      <c r="S321" s="72"/>
      <c r="T321" s="688" t="s">
        <v>106075</v>
      </c>
    </row>
    <row r="322" spans="2:20" ht="30" x14ac:dyDescent="0.2">
      <c r="B322" s="321"/>
      <c r="C322" s="93"/>
      <c r="D322" s="93"/>
      <c r="E322" s="93"/>
      <c r="F322" s="93"/>
      <c r="G322" s="93"/>
      <c r="H322" s="93"/>
      <c r="I322" s="93"/>
      <c r="J322" s="344"/>
      <c r="K322" s="706"/>
      <c r="L322" s="58" t="s">
        <v>106204</v>
      </c>
      <c r="M322" s="59"/>
      <c r="N322" s="59"/>
      <c r="O322" s="60"/>
      <c r="P322" s="60"/>
      <c r="Q322" s="752">
        <v>49738213</v>
      </c>
      <c r="R322" s="62"/>
      <c r="S322" s="72"/>
      <c r="T322" s="688"/>
    </row>
    <row r="323" spans="2:20" ht="30" x14ac:dyDescent="0.2">
      <c r="B323" s="183" t="s">
        <v>132</v>
      </c>
      <c r="C323" s="183"/>
      <c r="D323" s="183">
        <v>1599</v>
      </c>
      <c r="E323" s="183"/>
      <c r="F323" s="183"/>
      <c r="G323" s="183"/>
      <c r="H323" s="183"/>
      <c r="I323" s="183"/>
      <c r="J323" s="183"/>
      <c r="K323" s="342"/>
      <c r="L323" s="248" t="s">
        <v>106200</v>
      </c>
      <c r="M323" s="185"/>
      <c r="N323" s="185"/>
      <c r="O323" s="186"/>
      <c r="P323" s="186"/>
      <c r="Q323" s="766">
        <f>+Q324</f>
        <v>2488000000</v>
      </c>
      <c r="R323" s="225"/>
      <c r="S323" s="225"/>
      <c r="T323" s="700"/>
    </row>
    <row r="324" spans="2:20" ht="15.75" x14ac:dyDescent="0.2">
      <c r="B324" s="189" t="s">
        <v>132</v>
      </c>
      <c r="C324" s="189"/>
      <c r="D324" s="189">
        <v>1599</v>
      </c>
      <c r="E324" s="189"/>
      <c r="F324" s="189" t="s">
        <v>134</v>
      </c>
      <c r="G324" s="189"/>
      <c r="H324" s="189"/>
      <c r="I324" s="189"/>
      <c r="J324" s="189"/>
      <c r="K324" s="343"/>
      <c r="L324" s="249" t="s">
        <v>137</v>
      </c>
      <c r="M324" s="191"/>
      <c r="N324" s="191"/>
      <c r="O324" s="192"/>
      <c r="P324" s="192"/>
      <c r="Q324" s="767">
        <f>+Q325</f>
        <v>2488000000</v>
      </c>
      <c r="R324" s="226"/>
      <c r="S324" s="226"/>
      <c r="T324" s="701"/>
    </row>
    <row r="325" spans="2:20" ht="45" x14ac:dyDescent="0.2">
      <c r="B325" s="39" t="s">
        <v>132</v>
      </c>
      <c r="C325" s="39"/>
      <c r="D325" s="39">
        <v>1599</v>
      </c>
      <c r="E325" s="39"/>
      <c r="F325" s="39" t="s">
        <v>134</v>
      </c>
      <c r="G325" s="39"/>
      <c r="H325" s="39">
        <v>1</v>
      </c>
      <c r="I325" s="39"/>
      <c r="J325" s="39"/>
      <c r="K325" s="329"/>
      <c r="L325" s="233" t="s">
        <v>106197</v>
      </c>
      <c r="M325" s="41"/>
      <c r="N325" s="41"/>
      <c r="O325" s="42"/>
      <c r="P325" s="42"/>
      <c r="Q325" s="746">
        <f>+Q326</f>
        <v>2488000000</v>
      </c>
      <c r="R325" s="211"/>
      <c r="S325" s="211"/>
      <c r="T325" s="682"/>
    </row>
    <row r="326" spans="2:20" ht="15.75" x14ac:dyDescent="0.2">
      <c r="B326" s="308" t="s">
        <v>7</v>
      </c>
      <c r="C326" s="308" t="s">
        <v>20</v>
      </c>
      <c r="D326" s="308"/>
      <c r="E326" s="308"/>
      <c r="F326" s="308"/>
      <c r="G326" s="308"/>
      <c r="H326" s="308"/>
      <c r="I326" s="308"/>
      <c r="J326" s="308"/>
      <c r="K326" s="326"/>
      <c r="L326" s="315" t="s">
        <v>244</v>
      </c>
      <c r="M326" s="195"/>
      <c r="N326" s="195"/>
      <c r="O326" s="196"/>
      <c r="P326" s="196"/>
      <c r="Q326" s="769">
        <f>SUM(Q327:Q328)</f>
        <v>2488000000</v>
      </c>
      <c r="R326" s="229"/>
      <c r="S326" s="229"/>
      <c r="T326" s="704"/>
    </row>
    <row r="327" spans="2:20" ht="45" x14ac:dyDescent="0.2">
      <c r="B327" s="321"/>
      <c r="C327" s="93"/>
      <c r="D327" s="93"/>
      <c r="E327" s="93"/>
      <c r="F327" s="93"/>
      <c r="G327" s="93"/>
      <c r="H327" s="93"/>
      <c r="I327" s="93"/>
      <c r="J327" s="344"/>
      <c r="K327" s="706" t="s">
        <v>223</v>
      </c>
      <c r="L327" s="58" t="s">
        <v>106198</v>
      </c>
      <c r="M327" s="59">
        <v>45061</v>
      </c>
      <c r="N327" s="60" t="s">
        <v>473</v>
      </c>
      <c r="O327" s="60" t="s">
        <v>200</v>
      </c>
      <c r="P327" s="60" t="s">
        <v>483</v>
      </c>
      <c r="Q327" s="752">
        <v>2285770000</v>
      </c>
      <c r="R327" s="62" t="s">
        <v>211</v>
      </c>
      <c r="S327" s="72">
        <v>785770000</v>
      </c>
      <c r="T327" s="688" t="s">
        <v>106075</v>
      </c>
    </row>
    <row r="328" spans="2:20" ht="30" x14ac:dyDescent="0.2">
      <c r="B328" s="321"/>
      <c r="C328" s="93"/>
      <c r="D328" s="93"/>
      <c r="E328" s="93"/>
      <c r="F328" s="93"/>
      <c r="G328" s="93"/>
      <c r="H328" s="93"/>
      <c r="I328" s="93"/>
      <c r="J328" s="344"/>
      <c r="K328" s="706">
        <v>81101500</v>
      </c>
      <c r="L328" s="58" t="s">
        <v>106199</v>
      </c>
      <c r="M328" s="59">
        <v>45061</v>
      </c>
      <c r="N328" s="60" t="s">
        <v>473</v>
      </c>
      <c r="O328" s="60" t="s">
        <v>200</v>
      </c>
      <c r="P328" s="60" t="s">
        <v>447</v>
      </c>
      <c r="Q328" s="752">
        <v>202230000</v>
      </c>
      <c r="R328" s="802" t="s">
        <v>211</v>
      </c>
      <c r="S328" s="72">
        <v>67230000</v>
      </c>
      <c r="T328" s="688" t="s">
        <v>106075</v>
      </c>
    </row>
  </sheetData>
  <sheetProtection formatCells="0" formatColumns="0" formatRows="0" insertColumns="0" insertRows="0" insertHyperlinks="0" deleteColumns="0" deleteRows="0" sort="0" autoFilter="0" pivotTables="0"/>
  <autoFilter ref="B6:T326"/>
  <conditionalFormatting sqref="B13 B7:T12 K13:T15 B329:T1027 B16:T322">
    <cfRule type="expression" dxfId="8" priority="21">
      <formula>$T7=$T$5</formula>
    </cfRule>
  </conditionalFormatting>
  <conditionalFormatting sqref="B325:T325">
    <cfRule type="expression" dxfId="7" priority="7">
      <formula>$T325=$T$5</formula>
    </cfRule>
  </conditionalFormatting>
  <conditionalFormatting sqref="B327:S327">
    <cfRule type="expression" dxfId="6" priority="6">
      <formula>$T327=$T$5</formula>
    </cfRule>
  </conditionalFormatting>
  <conditionalFormatting sqref="B326:T326">
    <cfRule type="expression" dxfId="5" priority="5">
      <formula>$T326=$T$5</formula>
    </cfRule>
  </conditionalFormatting>
  <conditionalFormatting sqref="B328:S328">
    <cfRule type="expression" dxfId="4" priority="4">
      <formula>$T328=$T$5</formula>
    </cfRule>
  </conditionalFormatting>
  <conditionalFormatting sqref="T327:T328">
    <cfRule type="expression" dxfId="3" priority="3">
      <formula>$T327=$T$5</formula>
    </cfRule>
  </conditionalFormatting>
  <conditionalFormatting sqref="B323:T323">
    <cfRule type="expression" dxfId="2" priority="2">
      <formula>$T323=$T$5</formula>
    </cfRule>
  </conditionalFormatting>
  <conditionalFormatting sqref="B324:T324">
    <cfRule type="expression" dxfId="1" priority="1">
      <formula>$T324=$T$5</formula>
    </cfRule>
  </conditionalFormatting>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T57:T147 T152:T189 T232:T291 T193:T227 T13:T55 T303:T328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T292:T302</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T148:T151 T190:T192 T228:T231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21" bestFit="1" customWidth="1"/>
    <col min="4" max="9" width="11.5703125" bestFit="1" customWidth="1"/>
    <col min="10" max="12" width="15.5703125" bestFit="1" customWidth="1"/>
  </cols>
  <sheetData>
    <row r="4" spans="2:12" x14ac:dyDescent="0.25">
      <c r="B4" s="725"/>
      <c r="C4" s="726">
        <v>2022</v>
      </c>
      <c r="D4" s="727" t="s">
        <v>106192</v>
      </c>
      <c r="E4" s="727" t="s">
        <v>106189</v>
      </c>
      <c r="F4" s="727" t="s">
        <v>106166</v>
      </c>
      <c r="G4" s="727" t="s">
        <v>106192</v>
      </c>
      <c r="H4" s="727" t="s">
        <v>106189</v>
      </c>
      <c r="I4" s="727" t="s">
        <v>106166</v>
      </c>
      <c r="J4" s="800">
        <v>0.16</v>
      </c>
      <c r="K4" s="800">
        <v>0.15</v>
      </c>
      <c r="L4" s="800">
        <v>0.13</v>
      </c>
    </row>
    <row r="5" spans="2:12" x14ac:dyDescent="0.25">
      <c r="B5" s="724" t="s">
        <v>106162</v>
      </c>
      <c r="C5" s="728">
        <v>5900000</v>
      </c>
      <c r="D5" s="722">
        <f>+C5*13%</f>
        <v>767000</v>
      </c>
      <c r="E5" s="722">
        <f t="shared" ref="E5:E14" si="0">+C5*15%</f>
        <v>885000</v>
      </c>
      <c r="F5" s="722">
        <f>+C5*16%</f>
        <v>944000</v>
      </c>
      <c r="G5" s="723">
        <f>+C5+D5</f>
        <v>6667000</v>
      </c>
      <c r="H5" s="798">
        <f t="shared" ref="H5:H14" si="1">+C5+E5</f>
        <v>6785000</v>
      </c>
      <c r="I5" s="729">
        <f>+C5+F5</f>
        <v>6844000</v>
      </c>
      <c r="J5" s="798">
        <f t="shared" ref="J5:J14" si="2">+I5*11</f>
        <v>75284000</v>
      </c>
      <c r="K5" s="721">
        <f t="shared" ref="K5:K14" si="3">+H5*11</f>
        <v>74635000</v>
      </c>
      <c r="L5" s="721">
        <f t="shared" ref="L5:L14" si="4">+G5*11</f>
        <v>73337000</v>
      </c>
    </row>
    <row r="6" spans="2:12" x14ac:dyDescent="0.25">
      <c r="B6" s="724" t="s">
        <v>106163</v>
      </c>
      <c r="C6" s="728">
        <v>4600000</v>
      </c>
      <c r="D6" s="722">
        <f t="shared" ref="D6:D14" si="5">+C6*13%</f>
        <v>598000</v>
      </c>
      <c r="E6" s="722">
        <f t="shared" si="0"/>
        <v>690000</v>
      </c>
      <c r="F6" s="722">
        <f t="shared" ref="F6:F14" si="6">+C6*16%</f>
        <v>736000</v>
      </c>
      <c r="G6" s="723">
        <f t="shared" ref="G6:G14" si="7">+C6+D6</f>
        <v>5198000</v>
      </c>
      <c r="H6" s="798">
        <f t="shared" si="1"/>
        <v>5290000</v>
      </c>
      <c r="I6" s="729">
        <f t="shared" ref="I6:I13" si="8">+C6+F6</f>
        <v>5336000</v>
      </c>
      <c r="J6" s="798">
        <f t="shared" si="2"/>
        <v>58696000</v>
      </c>
      <c r="K6" s="721">
        <f t="shared" si="3"/>
        <v>58190000</v>
      </c>
      <c r="L6" s="721">
        <f t="shared" si="4"/>
        <v>57178000</v>
      </c>
    </row>
    <row r="7" spans="2:12" x14ac:dyDescent="0.25">
      <c r="B7" s="724" t="s">
        <v>106161</v>
      </c>
      <c r="C7" s="728">
        <v>3300000</v>
      </c>
      <c r="D7" s="722">
        <f t="shared" si="5"/>
        <v>429000</v>
      </c>
      <c r="E7" s="722">
        <f t="shared" si="0"/>
        <v>495000</v>
      </c>
      <c r="F7" s="722">
        <f t="shared" si="6"/>
        <v>528000</v>
      </c>
      <c r="G7" s="723">
        <f t="shared" si="7"/>
        <v>3729000</v>
      </c>
      <c r="H7" s="798">
        <f t="shared" si="1"/>
        <v>3795000</v>
      </c>
      <c r="I7" s="729">
        <f t="shared" si="8"/>
        <v>3828000</v>
      </c>
      <c r="J7" s="798">
        <f t="shared" si="2"/>
        <v>42108000</v>
      </c>
      <c r="K7" s="721">
        <f t="shared" si="3"/>
        <v>41745000</v>
      </c>
      <c r="L7" s="721">
        <f t="shared" si="4"/>
        <v>41019000</v>
      </c>
    </row>
    <row r="8" spans="2:12" x14ac:dyDescent="0.25">
      <c r="B8" s="724" t="s">
        <v>106164</v>
      </c>
      <c r="C8" s="728">
        <v>2600000</v>
      </c>
      <c r="D8" s="722">
        <f t="shared" si="5"/>
        <v>338000</v>
      </c>
      <c r="E8" s="722">
        <f t="shared" si="0"/>
        <v>390000</v>
      </c>
      <c r="F8" s="722">
        <f t="shared" si="6"/>
        <v>416000</v>
      </c>
      <c r="G8" s="723">
        <f t="shared" si="7"/>
        <v>2938000</v>
      </c>
      <c r="H8" s="798">
        <f t="shared" si="1"/>
        <v>2990000</v>
      </c>
      <c r="I8" s="729">
        <f t="shared" si="8"/>
        <v>3016000</v>
      </c>
      <c r="J8" s="798">
        <f t="shared" si="2"/>
        <v>33176000</v>
      </c>
      <c r="K8" s="721">
        <f t="shared" si="3"/>
        <v>32890000</v>
      </c>
      <c r="L8" s="721">
        <f t="shared" si="4"/>
        <v>32318000</v>
      </c>
    </row>
    <row r="9" spans="2:12" x14ac:dyDescent="0.25">
      <c r="B9" s="724" t="s">
        <v>106167</v>
      </c>
      <c r="C9" s="728">
        <v>2100000</v>
      </c>
      <c r="D9" s="722">
        <f t="shared" si="5"/>
        <v>273000</v>
      </c>
      <c r="E9" s="722">
        <f t="shared" si="0"/>
        <v>315000</v>
      </c>
      <c r="F9" s="722">
        <f t="shared" si="6"/>
        <v>336000</v>
      </c>
      <c r="G9" s="723">
        <f t="shared" si="7"/>
        <v>2373000</v>
      </c>
      <c r="H9" s="798">
        <f t="shared" si="1"/>
        <v>2415000</v>
      </c>
      <c r="I9" s="729">
        <f t="shared" si="8"/>
        <v>2436000</v>
      </c>
      <c r="J9" s="798">
        <f t="shared" si="2"/>
        <v>26796000</v>
      </c>
      <c r="K9" s="721">
        <f t="shared" si="3"/>
        <v>26565000</v>
      </c>
      <c r="L9" s="721">
        <f t="shared" si="4"/>
        <v>26103000</v>
      </c>
    </row>
    <row r="10" spans="2:12" x14ac:dyDescent="0.25">
      <c r="B10" s="724" t="s">
        <v>106165</v>
      </c>
      <c r="C10" s="728">
        <v>1400000</v>
      </c>
      <c r="D10" s="722">
        <f t="shared" si="5"/>
        <v>182000</v>
      </c>
      <c r="E10" s="722">
        <f t="shared" si="0"/>
        <v>210000</v>
      </c>
      <c r="F10" s="722">
        <f t="shared" si="6"/>
        <v>224000</v>
      </c>
      <c r="G10" s="723">
        <f t="shared" si="7"/>
        <v>1582000</v>
      </c>
      <c r="H10" s="798">
        <f t="shared" si="1"/>
        <v>1610000</v>
      </c>
      <c r="I10" s="729">
        <f t="shared" si="8"/>
        <v>1624000</v>
      </c>
      <c r="J10" s="798">
        <f t="shared" si="2"/>
        <v>17864000</v>
      </c>
      <c r="K10" s="721">
        <f t="shared" si="3"/>
        <v>17710000</v>
      </c>
      <c r="L10" s="721">
        <f t="shared" si="4"/>
        <v>17402000</v>
      </c>
    </row>
    <row r="11" spans="2:12" x14ac:dyDescent="0.25">
      <c r="B11" s="724" t="s">
        <v>106170</v>
      </c>
      <c r="C11" s="732">
        <v>2400000</v>
      </c>
      <c r="D11" s="722">
        <f t="shared" si="5"/>
        <v>312000</v>
      </c>
      <c r="E11" s="722">
        <f t="shared" si="0"/>
        <v>360000</v>
      </c>
      <c r="F11" s="731">
        <f t="shared" si="6"/>
        <v>384000</v>
      </c>
      <c r="G11" s="723">
        <f t="shared" si="7"/>
        <v>2712000</v>
      </c>
      <c r="H11" s="798">
        <f t="shared" si="1"/>
        <v>2760000</v>
      </c>
      <c r="I11" s="729">
        <v>2600000</v>
      </c>
      <c r="J11" s="798">
        <f t="shared" si="2"/>
        <v>28600000</v>
      </c>
      <c r="K11" s="721">
        <f t="shared" si="3"/>
        <v>30360000</v>
      </c>
      <c r="L11" s="721">
        <f t="shared" si="4"/>
        <v>29832000</v>
      </c>
    </row>
    <row r="12" spans="2:12" x14ac:dyDescent="0.25">
      <c r="B12" s="724" t="s">
        <v>106171</v>
      </c>
      <c r="C12" s="732">
        <v>2400000</v>
      </c>
      <c r="D12" s="722">
        <f t="shared" si="5"/>
        <v>312000</v>
      </c>
      <c r="E12" s="722">
        <f t="shared" si="0"/>
        <v>360000</v>
      </c>
      <c r="F12" s="731">
        <f t="shared" si="6"/>
        <v>384000</v>
      </c>
      <c r="G12" s="723">
        <f t="shared" si="7"/>
        <v>2712000</v>
      </c>
      <c r="H12" s="798">
        <f t="shared" si="1"/>
        <v>2760000</v>
      </c>
      <c r="I12" s="729">
        <f t="shared" si="8"/>
        <v>2784000</v>
      </c>
      <c r="J12" s="798">
        <f t="shared" si="2"/>
        <v>30624000</v>
      </c>
      <c r="K12" s="721">
        <f t="shared" si="3"/>
        <v>30360000</v>
      </c>
      <c r="L12" s="721">
        <f t="shared" si="4"/>
        <v>29832000</v>
      </c>
    </row>
    <row r="13" spans="2:12" x14ac:dyDescent="0.25">
      <c r="B13" s="724" t="s">
        <v>106172</v>
      </c>
      <c r="C13" s="732">
        <v>1800000</v>
      </c>
      <c r="D13" s="722">
        <f t="shared" si="5"/>
        <v>234000</v>
      </c>
      <c r="E13" s="722">
        <f t="shared" si="0"/>
        <v>270000</v>
      </c>
      <c r="F13" s="731">
        <f t="shared" si="6"/>
        <v>288000</v>
      </c>
      <c r="G13" s="723">
        <f t="shared" si="7"/>
        <v>2034000</v>
      </c>
      <c r="H13" s="798">
        <f t="shared" si="1"/>
        <v>2070000</v>
      </c>
      <c r="I13" s="729">
        <f t="shared" si="8"/>
        <v>2088000</v>
      </c>
      <c r="J13" s="798">
        <f t="shared" si="2"/>
        <v>22968000</v>
      </c>
      <c r="K13" s="721">
        <f t="shared" si="3"/>
        <v>22770000</v>
      </c>
      <c r="L13" s="721">
        <f t="shared" si="4"/>
        <v>22374000</v>
      </c>
    </row>
    <row r="14" spans="2:12" x14ac:dyDescent="0.25">
      <c r="B14" s="724" t="s">
        <v>106172</v>
      </c>
      <c r="C14" s="732">
        <v>1800000</v>
      </c>
      <c r="D14" s="722">
        <f t="shared" si="5"/>
        <v>234000</v>
      </c>
      <c r="E14" s="722">
        <f t="shared" si="0"/>
        <v>270000</v>
      </c>
      <c r="F14" s="731">
        <f t="shared" si="6"/>
        <v>288000</v>
      </c>
      <c r="G14" s="723">
        <f t="shared" si="7"/>
        <v>2034000</v>
      </c>
      <c r="H14" s="798">
        <f t="shared" si="1"/>
        <v>2070000</v>
      </c>
      <c r="I14" s="729">
        <v>2000000</v>
      </c>
      <c r="J14" s="798">
        <f t="shared" si="2"/>
        <v>22000000</v>
      </c>
      <c r="K14" s="721">
        <f t="shared" si="3"/>
        <v>22770000</v>
      </c>
      <c r="L14" s="721">
        <f t="shared" si="4"/>
        <v>22374000</v>
      </c>
    </row>
    <row r="15" spans="2:12" x14ac:dyDescent="0.25">
      <c r="J15" s="799"/>
      <c r="K15" s="799"/>
      <c r="L15" s="799"/>
    </row>
    <row r="16" spans="2:12" x14ac:dyDescent="0.25">
      <c r="K16" s="801"/>
      <c r="L16" s="80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09"/>
      <c r="C14" s="810"/>
      <c r="D14" s="810"/>
      <c r="E14" s="810"/>
      <c r="F14" s="810"/>
      <c r="G14" s="810"/>
      <c r="H14" s="810"/>
      <c r="I14" s="810"/>
      <c r="J14" s="81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09"/>
      <c r="C18" s="810"/>
      <c r="D18" s="810"/>
      <c r="E18" s="810"/>
      <c r="F18" s="810"/>
      <c r="G18" s="810"/>
      <c r="H18" s="810"/>
      <c r="I18" s="810"/>
      <c r="J18" s="81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2"/>
      <c r="C21" s="813"/>
      <c r="D21" s="813"/>
      <c r="E21" s="813"/>
      <c r="F21" s="813"/>
      <c r="G21" s="813"/>
      <c r="H21" s="813"/>
      <c r="I21" s="813"/>
      <c r="J21" s="81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2"/>
      <c r="C24" s="813"/>
      <c r="D24" s="813"/>
      <c r="E24" s="813"/>
      <c r="F24" s="813"/>
      <c r="G24" s="813"/>
      <c r="H24" s="813"/>
      <c r="I24" s="813"/>
      <c r="J24" s="81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2"/>
      <c r="C30" s="813"/>
      <c r="D30" s="813"/>
      <c r="E30" s="813"/>
      <c r="F30" s="813"/>
      <c r="G30" s="813"/>
      <c r="H30" s="813"/>
      <c r="I30" s="813"/>
      <c r="J30" s="81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09"/>
      <c r="C36" s="810"/>
      <c r="D36" s="810"/>
      <c r="E36" s="810"/>
      <c r="F36" s="810"/>
      <c r="G36" s="810"/>
      <c r="H36" s="810"/>
      <c r="I36" s="810"/>
      <c r="J36" s="81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09"/>
      <c r="C40" s="810"/>
      <c r="D40" s="810"/>
      <c r="E40" s="810"/>
      <c r="F40" s="810"/>
      <c r="G40" s="810"/>
      <c r="H40" s="810"/>
      <c r="I40" s="810"/>
      <c r="J40" s="81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09"/>
      <c r="C42" s="810"/>
      <c r="D42" s="810"/>
      <c r="E42" s="810"/>
      <c r="F42" s="810"/>
      <c r="G42" s="810"/>
      <c r="H42" s="810"/>
      <c r="I42" s="810"/>
      <c r="J42" s="81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09"/>
      <c r="C44" s="810"/>
      <c r="D44" s="810"/>
      <c r="E44" s="810"/>
      <c r="F44" s="810"/>
      <c r="G44" s="810"/>
      <c r="H44" s="810"/>
      <c r="I44" s="810"/>
      <c r="J44" s="81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15"/>
      <c r="C45" s="816"/>
      <c r="D45" s="816"/>
      <c r="E45" s="816"/>
      <c r="F45" s="816"/>
      <c r="G45" s="816"/>
      <c r="H45" s="816"/>
      <c r="I45" s="816"/>
      <c r="J45" s="816"/>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09"/>
      <c r="C48" s="810"/>
      <c r="D48" s="810"/>
      <c r="E48" s="810"/>
      <c r="F48" s="810"/>
      <c r="G48" s="810"/>
      <c r="H48" s="810"/>
      <c r="I48" s="810"/>
      <c r="J48" s="81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09"/>
      <c r="C52" s="810"/>
      <c r="D52" s="810"/>
      <c r="E52" s="810"/>
      <c r="F52" s="810"/>
      <c r="G52" s="810"/>
      <c r="H52" s="810"/>
      <c r="I52" s="810"/>
      <c r="J52" s="81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15"/>
      <c r="C54" s="816"/>
      <c r="D54" s="816"/>
      <c r="E54" s="816"/>
      <c r="F54" s="816"/>
      <c r="G54" s="816"/>
      <c r="H54" s="816"/>
      <c r="I54" s="816"/>
      <c r="J54" s="816"/>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09"/>
      <c r="C57" s="810"/>
      <c r="D57" s="810"/>
      <c r="E57" s="810"/>
      <c r="F57" s="810"/>
      <c r="G57" s="810"/>
      <c r="H57" s="810"/>
      <c r="I57" s="810"/>
      <c r="J57" s="81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09"/>
      <c r="C59" s="810"/>
      <c r="D59" s="810"/>
      <c r="E59" s="810"/>
      <c r="F59" s="810"/>
      <c r="G59" s="810"/>
      <c r="H59" s="810"/>
      <c r="I59" s="810"/>
      <c r="J59" s="81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09"/>
      <c r="C62" s="810"/>
      <c r="D62" s="810"/>
      <c r="E62" s="810"/>
      <c r="F62" s="810"/>
      <c r="G62" s="810"/>
      <c r="H62" s="810"/>
      <c r="I62" s="810"/>
      <c r="J62" s="81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09"/>
      <c r="C65" s="810"/>
      <c r="D65" s="810"/>
      <c r="E65" s="810"/>
      <c r="F65" s="810"/>
      <c r="G65" s="810"/>
      <c r="H65" s="810"/>
      <c r="I65" s="810"/>
      <c r="J65" s="81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09"/>
      <c r="C67" s="810"/>
      <c r="D67" s="810"/>
      <c r="E67" s="810"/>
      <c r="F67" s="810"/>
      <c r="G67" s="810"/>
      <c r="H67" s="810"/>
      <c r="I67" s="810"/>
      <c r="J67" s="81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09"/>
      <c r="C70" s="810"/>
      <c r="D70" s="810"/>
      <c r="E70" s="810"/>
      <c r="F70" s="810"/>
      <c r="G70" s="810"/>
      <c r="H70" s="810"/>
      <c r="I70" s="810"/>
      <c r="J70" s="81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09"/>
      <c r="C72" s="810"/>
      <c r="D72" s="810"/>
      <c r="E72" s="810"/>
      <c r="F72" s="810"/>
      <c r="G72" s="810"/>
      <c r="H72" s="810"/>
      <c r="I72" s="810"/>
      <c r="J72" s="81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09"/>
      <c r="C82" s="810"/>
      <c r="D82" s="810"/>
      <c r="E82" s="810"/>
      <c r="F82" s="810"/>
      <c r="G82" s="810"/>
      <c r="H82" s="810"/>
      <c r="I82" s="810"/>
      <c r="J82" s="81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09"/>
      <c r="C85" s="810"/>
      <c r="D85" s="810"/>
      <c r="E85" s="810"/>
      <c r="F85" s="810"/>
      <c r="G85" s="810"/>
      <c r="H85" s="810"/>
      <c r="I85" s="810"/>
      <c r="J85" s="81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09"/>
      <c r="C88" s="810"/>
      <c r="D88" s="810"/>
      <c r="E88" s="810"/>
      <c r="F88" s="810"/>
      <c r="G88" s="810"/>
      <c r="H88" s="810"/>
      <c r="I88" s="810"/>
      <c r="J88" s="81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09"/>
      <c r="C91" s="810"/>
      <c r="D91" s="810"/>
      <c r="E91" s="810"/>
      <c r="F91" s="810"/>
      <c r="G91" s="810"/>
      <c r="H91" s="810"/>
      <c r="I91" s="810"/>
      <c r="J91" s="81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15"/>
      <c r="C92" s="816"/>
      <c r="D92" s="816"/>
      <c r="E92" s="816"/>
      <c r="F92" s="816"/>
      <c r="G92" s="816"/>
      <c r="H92" s="816"/>
      <c r="I92" s="816"/>
      <c r="J92" s="816"/>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15"/>
      <c r="C93" s="816"/>
      <c r="D93" s="816"/>
      <c r="E93" s="816"/>
      <c r="F93" s="816"/>
      <c r="G93" s="816"/>
      <c r="H93" s="816"/>
      <c r="I93" s="816"/>
      <c r="J93" s="816"/>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15"/>
      <c r="C94" s="816"/>
      <c r="D94" s="816"/>
      <c r="E94" s="816"/>
      <c r="F94" s="816"/>
      <c r="G94" s="816"/>
      <c r="H94" s="816"/>
      <c r="I94" s="816"/>
      <c r="J94" s="816"/>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15"/>
      <c r="C95" s="816"/>
      <c r="D95" s="816"/>
      <c r="E95" s="816"/>
      <c r="F95" s="816"/>
      <c r="G95" s="816"/>
      <c r="H95" s="816"/>
      <c r="I95" s="816"/>
      <c r="J95" s="816"/>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09"/>
      <c r="C98" s="810"/>
      <c r="D98" s="810"/>
      <c r="E98" s="810"/>
      <c r="F98" s="810"/>
      <c r="G98" s="810"/>
      <c r="H98" s="810"/>
      <c r="I98" s="810"/>
      <c r="J98" s="81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09"/>
      <c r="C104" s="810"/>
      <c r="D104" s="810"/>
      <c r="E104" s="810"/>
      <c r="F104" s="810"/>
      <c r="G104" s="810"/>
      <c r="H104" s="810"/>
      <c r="I104" s="810"/>
      <c r="J104" s="81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15"/>
      <c r="C105" s="816"/>
      <c r="D105" s="816"/>
      <c r="E105" s="816"/>
      <c r="F105" s="816"/>
      <c r="G105" s="816"/>
      <c r="H105" s="816"/>
      <c r="I105" s="816"/>
      <c r="J105" s="816"/>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15"/>
      <c r="C106" s="816"/>
      <c r="D106" s="816"/>
      <c r="E106" s="816"/>
      <c r="F106" s="816"/>
      <c r="G106" s="816"/>
      <c r="H106" s="816"/>
      <c r="I106" s="816"/>
      <c r="J106" s="816"/>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09"/>
      <c r="C108" s="810"/>
      <c r="D108" s="810"/>
      <c r="E108" s="810"/>
      <c r="F108" s="810"/>
      <c r="G108" s="810"/>
      <c r="H108" s="810"/>
      <c r="I108" s="810"/>
      <c r="J108" s="81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15"/>
      <c r="C109" s="816"/>
      <c r="D109" s="816"/>
      <c r="E109" s="816"/>
      <c r="F109" s="816"/>
      <c r="G109" s="816"/>
      <c r="H109" s="816"/>
      <c r="I109" s="816"/>
      <c r="J109" s="816"/>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09"/>
      <c r="C112" s="810"/>
      <c r="D112" s="810"/>
      <c r="E112" s="810"/>
      <c r="F112" s="810"/>
      <c r="G112" s="810"/>
      <c r="H112" s="810"/>
      <c r="I112" s="810"/>
      <c r="J112" s="81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15"/>
      <c r="C113" s="816"/>
      <c r="D113" s="816"/>
      <c r="E113" s="816"/>
      <c r="F113" s="816"/>
      <c r="G113" s="816"/>
      <c r="H113" s="816"/>
      <c r="I113" s="816"/>
      <c r="J113" s="816"/>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09"/>
      <c r="C119" s="810"/>
      <c r="D119" s="810"/>
      <c r="E119" s="810"/>
      <c r="F119" s="810"/>
      <c r="G119" s="810"/>
      <c r="H119" s="810"/>
      <c r="I119" s="810"/>
      <c r="J119" s="81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09"/>
      <c r="C121" s="810"/>
      <c r="D121" s="810"/>
      <c r="E121" s="810"/>
      <c r="F121" s="810"/>
      <c r="G121" s="810"/>
      <c r="H121" s="810"/>
      <c r="I121" s="810"/>
      <c r="J121" s="81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09"/>
      <c r="C125" s="810"/>
      <c r="D125" s="810"/>
      <c r="E125" s="810"/>
      <c r="F125" s="810"/>
      <c r="G125" s="810"/>
      <c r="H125" s="810"/>
      <c r="I125" s="810"/>
      <c r="J125" s="81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09"/>
      <c r="C132" s="810"/>
      <c r="D132" s="810"/>
      <c r="E132" s="810"/>
      <c r="F132" s="810"/>
      <c r="G132" s="810"/>
      <c r="H132" s="810"/>
      <c r="I132" s="810"/>
      <c r="J132" s="81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15"/>
      <c r="C133" s="816"/>
      <c r="D133" s="816"/>
      <c r="E133" s="816"/>
      <c r="F133" s="816"/>
      <c r="G133" s="816"/>
      <c r="H133" s="816"/>
      <c r="I133" s="816"/>
      <c r="J133" s="816"/>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09"/>
      <c r="C139" s="810"/>
      <c r="D139" s="810"/>
      <c r="E139" s="810"/>
      <c r="F139" s="810"/>
      <c r="G139" s="810"/>
      <c r="H139" s="810"/>
      <c r="I139" s="810"/>
      <c r="J139" s="81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15"/>
      <c r="C141" s="816"/>
      <c r="D141" s="816"/>
      <c r="E141" s="816"/>
      <c r="F141" s="816"/>
      <c r="G141" s="816"/>
      <c r="H141" s="816"/>
      <c r="I141" s="816"/>
      <c r="J141" s="816"/>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15"/>
      <c r="C142" s="816"/>
      <c r="D142" s="816"/>
      <c r="E142" s="816"/>
      <c r="F142" s="816"/>
      <c r="G142" s="816"/>
      <c r="H142" s="816"/>
      <c r="I142" s="816"/>
      <c r="J142" s="816"/>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15"/>
      <c r="C143" s="816"/>
      <c r="D143" s="816"/>
      <c r="E143" s="816"/>
      <c r="F143" s="816"/>
      <c r="G143" s="816"/>
      <c r="H143" s="816"/>
      <c r="I143" s="816"/>
      <c r="J143" s="816"/>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15"/>
      <c r="C144" s="816"/>
      <c r="D144" s="816"/>
      <c r="E144" s="816"/>
      <c r="F144" s="816"/>
      <c r="G144" s="816"/>
      <c r="H144" s="816"/>
      <c r="I144" s="816"/>
      <c r="J144" s="816"/>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15"/>
      <c r="C145" s="816"/>
      <c r="D145" s="816"/>
      <c r="E145" s="816"/>
      <c r="F145" s="816"/>
      <c r="G145" s="816"/>
      <c r="H145" s="816"/>
      <c r="I145" s="816"/>
      <c r="J145" s="816"/>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15"/>
      <c r="C146" s="816"/>
      <c r="D146" s="816"/>
      <c r="E146" s="816"/>
      <c r="F146" s="816"/>
      <c r="G146" s="816"/>
      <c r="H146" s="816"/>
      <c r="I146" s="816"/>
      <c r="J146" s="816"/>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15"/>
      <c r="C147" s="816"/>
      <c r="D147" s="816"/>
      <c r="E147" s="816"/>
      <c r="F147" s="816"/>
      <c r="G147" s="816"/>
      <c r="H147" s="816"/>
      <c r="I147" s="816"/>
      <c r="J147" s="816"/>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15"/>
      <c r="C148" s="816"/>
      <c r="D148" s="816"/>
      <c r="E148" s="816"/>
      <c r="F148" s="816"/>
      <c r="G148" s="816"/>
      <c r="H148" s="816"/>
      <c r="I148" s="816"/>
      <c r="J148" s="816"/>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09"/>
      <c r="C150" s="810"/>
      <c r="D150" s="810"/>
      <c r="E150" s="810"/>
      <c r="F150" s="810"/>
      <c r="G150" s="810"/>
      <c r="H150" s="810"/>
      <c r="I150" s="810"/>
      <c r="J150" s="81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09"/>
      <c r="C153" s="810"/>
      <c r="D153" s="810"/>
      <c r="E153" s="810"/>
      <c r="F153" s="810"/>
      <c r="G153" s="810"/>
      <c r="H153" s="810"/>
      <c r="I153" s="810"/>
      <c r="J153" s="81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15"/>
      <c r="C154" s="816"/>
      <c r="D154" s="816"/>
      <c r="E154" s="816"/>
      <c r="F154" s="816"/>
      <c r="G154" s="816"/>
      <c r="H154" s="816"/>
      <c r="I154" s="816"/>
      <c r="J154" s="816"/>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15"/>
      <c r="C155" s="816"/>
      <c r="D155" s="816"/>
      <c r="E155" s="816"/>
      <c r="F155" s="816"/>
      <c r="G155" s="816"/>
      <c r="H155" s="816"/>
      <c r="I155" s="816"/>
      <c r="J155" s="816"/>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09"/>
      <c r="C157" s="810"/>
      <c r="D157" s="810"/>
      <c r="E157" s="810"/>
      <c r="F157" s="810"/>
      <c r="G157" s="810"/>
      <c r="H157" s="810"/>
      <c r="I157" s="810"/>
      <c r="J157" s="81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15"/>
      <c r="C158" s="816"/>
      <c r="D158" s="816"/>
      <c r="E158" s="816"/>
      <c r="F158" s="816"/>
      <c r="G158" s="816"/>
      <c r="H158" s="816"/>
      <c r="I158" s="816"/>
      <c r="J158" s="816"/>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09"/>
      <c r="C162" s="810"/>
      <c r="D162" s="810"/>
      <c r="E162" s="810"/>
      <c r="F162" s="810"/>
      <c r="G162" s="810"/>
      <c r="H162" s="810"/>
      <c r="I162" s="810"/>
      <c r="J162" s="81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09"/>
      <c r="C164" s="810"/>
      <c r="D164" s="810"/>
      <c r="E164" s="810"/>
      <c r="F164" s="810"/>
      <c r="G164" s="810"/>
      <c r="H164" s="810"/>
      <c r="I164" s="810"/>
      <c r="J164" s="81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15"/>
      <c r="C165" s="816"/>
      <c r="D165" s="816"/>
      <c r="E165" s="816"/>
      <c r="F165" s="816"/>
      <c r="G165" s="816"/>
      <c r="H165" s="816"/>
      <c r="I165" s="816"/>
      <c r="J165" s="816"/>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15"/>
      <c r="C166" s="816"/>
      <c r="D166" s="816"/>
      <c r="E166" s="816"/>
      <c r="F166" s="816"/>
      <c r="G166" s="816"/>
      <c r="H166" s="816"/>
      <c r="I166" s="816"/>
      <c r="J166" s="816"/>
      <c r="K166" s="353"/>
      <c r="L166" s="4" t="s">
        <v>377</v>
      </c>
      <c r="M166" s="2"/>
      <c r="N166" s="2"/>
      <c r="O166" s="3"/>
      <c r="P166" s="3"/>
      <c r="Q166" s="399"/>
      <c r="R166" s="256">
        <v>660000</v>
      </c>
      <c r="S166" s="439">
        <v>600000</v>
      </c>
      <c r="T166" s="439">
        <v>660000</v>
      </c>
      <c r="U166" s="440"/>
      <c r="V166" s="441"/>
      <c r="W166" s="442" t="s">
        <v>166</v>
      </c>
    </row>
    <row r="167" spans="2:23" ht="285" x14ac:dyDescent="0.2">
      <c r="B167" s="815"/>
      <c r="C167" s="816"/>
      <c r="D167" s="816"/>
      <c r="E167" s="816"/>
      <c r="F167" s="816"/>
      <c r="G167" s="816"/>
      <c r="H167" s="816"/>
      <c r="I167" s="816"/>
      <c r="J167" s="816"/>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09"/>
      <c r="C169" s="810"/>
      <c r="D169" s="810"/>
      <c r="E169" s="810"/>
      <c r="F169" s="810"/>
      <c r="G169" s="810"/>
      <c r="H169" s="810"/>
      <c r="I169" s="810"/>
      <c r="J169" s="81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15"/>
      <c r="C174" s="816"/>
      <c r="D174" s="816"/>
      <c r="E174" s="816"/>
      <c r="F174" s="816"/>
      <c r="G174" s="816"/>
      <c r="H174" s="816"/>
      <c r="I174" s="816"/>
      <c r="J174" s="816"/>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09"/>
      <c r="C178" s="810"/>
      <c r="D178" s="810"/>
      <c r="E178" s="810"/>
      <c r="F178" s="810"/>
      <c r="G178" s="810"/>
      <c r="H178" s="810"/>
      <c r="I178" s="810"/>
      <c r="J178" s="81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15"/>
      <c r="C179" s="816"/>
      <c r="D179" s="816"/>
      <c r="E179" s="816"/>
      <c r="F179" s="816"/>
      <c r="G179" s="816"/>
      <c r="H179" s="816"/>
      <c r="I179" s="816"/>
      <c r="J179" s="816"/>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09"/>
      <c r="C182" s="810"/>
      <c r="D182" s="810"/>
      <c r="E182" s="810"/>
      <c r="F182" s="810"/>
      <c r="G182" s="810"/>
      <c r="H182" s="810"/>
      <c r="I182" s="810"/>
      <c r="J182" s="81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09"/>
      <c r="C185" s="810"/>
      <c r="D185" s="810"/>
      <c r="E185" s="810"/>
      <c r="F185" s="810"/>
      <c r="G185" s="810"/>
      <c r="H185" s="810"/>
      <c r="I185" s="810"/>
      <c r="J185" s="81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09"/>
      <c r="C190" s="810"/>
      <c r="D190" s="810"/>
      <c r="E190" s="810"/>
      <c r="F190" s="810"/>
      <c r="G190" s="810"/>
      <c r="H190" s="810"/>
      <c r="I190" s="810"/>
      <c r="J190" s="81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2"/>
      <c r="C192" s="813"/>
      <c r="D192" s="813"/>
      <c r="E192" s="813"/>
      <c r="F192" s="813"/>
      <c r="G192" s="813"/>
      <c r="H192" s="813"/>
      <c r="I192" s="813"/>
      <c r="J192" s="81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09"/>
      <c r="C199" s="810"/>
      <c r="D199" s="810"/>
      <c r="E199" s="810"/>
      <c r="F199" s="810"/>
      <c r="G199" s="810"/>
      <c r="H199" s="810"/>
      <c r="I199" s="810"/>
      <c r="J199" s="81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2"/>
      <c r="C203" s="813"/>
      <c r="D203" s="813"/>
      <c r="E203" s="813"/>
      <c r="F203" s="813"/>
      <c r="G203" s="813"/>
      <c r="H203" s="813"/>
      <c r="I203" s="813"/>
      <c r="J203" s="81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2"/>
      <c r="C206" s="813"/>
      <c r="D206" s="813"/>
      <c r="E206" s="813"/>
      <c r="F206" s="813"/>
      <c r="G206" s="813"/>
      <c r="H206" s="813"/>
      <c r="I206" s="813"/>
      <c r="J206" s="81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2"/>
      <c r="C213" s="813"/>
      <c r="D213" s="813"/>
      <c r="E213" s="813"/>
      <c r="F213" s="813"/>
      <c r="G213" s="813"/>
      <c r="H213" s="813"/>
      <c r="I213" s="813"/>
      <c r="J213" s="81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09"/>
      <c r="C218" s="810"/>
      <c r="D218" s="810"/>
      <c r="E218" s="810"/>
      <c r="F218" s="810"/>
      <c r="G218" s="810"/>
      <c r="H218" s="810"/>
      <c r="I218" s="810"/>
      <c r="J218" s="81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15"/>
      <c r="C219" s="816"/>
      <c r="D219" s="816"/>
      <c r="E219" s="816"/>
      <c r="F219" s="816"/>
      <c r="G219" s="816"/>
      <c r="H219" s="816"/>
      <c r="I219" s="816"/>
      <c r="J219" s="816"/>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15"/>
      <c r="C220" s="816"/>
      <c r="D220" s="816"/>
      <c r="E220" s="816"/>
      <c r="F220" s="816"/>
      <c r="G220" s="816"/>
      <c r="H220" s="816"/>
      <c r="I220" s="816"/>
      <c r="J220" s="816"/>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15"/>
      <c r="C221" s="816"/>
      <c r="D221" s="816"/>
      <c r="E221" s="816"/>
      <c r="F221" s="816"/>
      <c r="G221" s="816"/>
      <c r="H221" s="816"/>
      <c r="I221" s="816"/>
      <c r="J221" s="816"/>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15"/>
      <c r="C222" s="816"/>
      <c r="D222" s="816"/>
      <c r="E222" s="816"/>
      <c r="F222" s="816"/>
      <c r="G222" s="816"/>
      <c r="H222" s="816"/>
      <c r="I222" s="816"/>
      <c r="J222" s="816"/>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15"/>
      <c r="C223" s="816"/>
      <c r="D223" s="816"/>
      <c r="E223" s="816"/>
      <c r="F223" s="816"/>
      <c r="G223" s="816"/>
      <c r="H223" s="816"/>
      <c r="I223" s="816"/>
      <c r="J223" s="816"/>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15"/>
      <c r="C224" s="816"/>
      <c r="D224" s="816"/>
      <c r="E224" s="816"/>
      <c r="F224" s="816"/>
      <c r="G224" s="816"/>
      <c r="H224" s="816"/>
      <c r="I224" s="816"/>
      <c r="J224" s="816"/>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15"/>
      <c r="C225" s="816"/>
      <c r="D225" s="816"/>
      <c r="E225" s="816"/>
      <c r="F225" s="816"/>
      <c r="G225" s="816"/>
      <c r="H225" s="816"/>
      <c r="I225" s="816"/>
      <c r="J225" s="816"/>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15"/>
      <c r="C226" s="816"/>
      <c r="D226" s="816"/>
      <c r="E226" s="816"/>
      <c r="F226" s="816"/>
      <c r="G226" s="816"/>
      <c r="H226" s="816"/>
      <c r="I226" s="816"/>
      <c r="J226" s="816"/>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15"/>
      <c r="C227" s="816"/>
      <c r="D227" s="816"/>
      <c r="E227" s="816"/>
      <c r="F227" s="816"/>
      <c r="G227" s="816"/>
      <c r="H227" s="816"/>
      <c r="I227" s="816"/>
      <c r="J227" s="816"/>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15"/>
      <c r="C228" s="816"/>
      <c r="D228" s="816"/>
      <c r="E228" s="816"/>
      <c r="F228" s="816"/>
      <c r="G228" s="816"/>
      <c r="H228" s="816"/>
      <c r="I228" s="816"/>
      <c r="J228" s="816"/>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15"/>
      <c r="C229" s="816"/>
      <c r="D229" s="816"/>
      <c r="E229" s="816"/>
      <c r="F229" s="816"/>
      <c r="G229" s="816"/>
      <c r="H229" s="816"/>
      <c r="I229" s="816"/>
      <c r="J229" s="816"/>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15"/>
      <c r="C231" s="816"/>
      <c r="D231" s="816"/>
      <c r="E231" s="816"/>
      <c r="F231" s="816"/>
      <c r="G231" s="816"/>
      <c r="H231" s="816"/>
      <c r="I231" s="816"/>
      <c r="J231" s="816"/>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15"/>
      <c r="C232" s="816"/>
      <c r="D232" s="816"/>
      <c r="E232" s="816"/>
      <c r="F232" s="816"/>
      <c r="G232" s="816"/>
      <c r="H232" s="816"/>
      <c r="I232" s="816"/>
      <c r="J232" s="816"/>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09"/>
      <c r="C234" s="810"/>
      <c r="D234" s="810"/>
      <c r="E234" s="810"/>
      <c r="F234" s="810"/>
      <c r="G234" s="810"/>
      <c r="H234" s="810"/>
      <c r="I234" s="810"/>
      <c r="J234" s="810"/>
      <c r="K234" s="1"/>
      <c r="L234" s="4" t="s">
        <v>297</v>
      </c>
      <c r="M234" s="2"/>
      <c r="N234" s="2"/>
      <c r="O234" s="3"/>
      <c r="P234" s="3"/>
      <c r="Q234" s="399"/>
      <c r="R234" s="256">
        <v>346060000</v>
      </c>
      <c r="S234" s="439">
        <v>314600000</v>
      </c>
      <c r="T234" s="439">
        <v>346060000</v>
      </c>
      <c r="U234" s="440"/>
      <c r="V234" s="441"/>
      <c r="W234" s="442" t="s">
        <v>166</v>
      </c>
    </row>
    <row r="235" spans="2:23" ht="30" x14ac:dyDescent="0.2">
      <c r="B235" s="815"/>
      <c r="C235" s="816"/>
      <c r="D235" s="816"/>
      <c r="E235" s="816"/>
      <c r="F235" s="816"/>
      <c r="G235" s="816"/>
      <c r="H235" s="816"/>
      <c r="I235" s="816"/>
      <c r="J235" s="816"/>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15"/>
      <c r="C236" s="816"/>
      <c r="D236" s="816"/>
      <c r="E236" s="816"/>
      <c r="F236" s="816"/>
      <c r="G236" s="816"/>
      <c r="H236" s="816"/>
      <c r="I236" s="816"/>
      <c r="J236" s="816"/>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09"/>
      <c r="C255" s="810"/>
      <c r="D255" s="810"/>
      <c r="E255" s="810"/>
      <c r="F255" s="810"/>
      <c r="G255" s="810"/>
      <c r="H255" s="810"/>
      <c r="I255" s="810"/>
      <c r="J255" s="81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09"/>
      <c r="C258" s="810"/>
      <c r="D258" s="810"/>
      <c r="E258" s="810"/>
      <c r="F258" s="810"/>
      <c r="G258" s="810"/>
      <c r="H258" s="810"/>
      <c r="I258" s="810"/>
      <c r="J258" s="81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15"/>
      <c r="C265" s="816"/>
      <c r="D265" s="816"/>
      <c r="E265" s="816"/>
      <c r="F265" s="816"/>
      <c r="G265" s="816"/>
      <c r="H265" s="816"/>
      <c r="I265" s="816"/>
      <c r="J265" s="816"/>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21"/>
      <c r="C269" s="822"/>
      <c r="D269" s="822"/>
      <c r="E269" s="822"/>
      <c r="F269" s="822"/>
      <c r="G269" s="822"/>
      <c r="H269" s="822"/>
      <c r="I269" s="822"/>
      <c r="J269" s="822"/>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21"/>
      <c r="C271" s="822"/>
      <c r="D271" s="822"/>
      <c r="E271" s="822"/>
      <c r="F271" s="822"/>
      <c r="G271" s="822"/>
      <c r="H271" s="822"/>
      <c r="I271" s="822"/>
      <c r="J271" s="822"/>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09"/>
      <c r="C276" s="810"/>
      <c r="D276" s="810"/>
      <c r="E276" s="810"/>
      <c r="F276" s="810"/>
      <c r="G276" s="810"/>
      <c r="H276" s="810"/>
      <c r="I276" s="810"/>
      <c r="J276" s="81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09"/>
      <c r="C278" s="810"/>
      <c r="D278" s="810"/>
      <c r="E278" s="810"/>
      <c r="F278" s="810"/>
      <c r="G278" s="810"/>
      <c r="H278" s="810"/>
      <c r="I278" s="810"/>
      <c r="J278" s="81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09"/>
      <c r="C280" s="810"/>
      <c r="D280" s="810"/>
      <c r="E280" s="810"/>
      <c r="F280" s="810"/>
      <c r="G280" s="810"/>
      <c r="H280" s="810"/>
      <c r="I280" s="810"/>
      <c r="J280" s="81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15"/>
      <c r="C291" s="816"/>
      <c r="D291" s="816"/>
      <c r="E291" s="816"/>
      <c r="F291" s="816"/>
      <c r="G291" s="816"/>
      <c r="H291" s="816"/>
      <c r="I291" s="816"/>
      <c r="J291" s="816"/>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15"/>
      <c r="C292" s="816"/>
      <c r="D292" s="816"/>
      <c r="E292" s="816"/>
      <c r="F292" s="816"/>
      <c r="G292" s="816"/>
      <c r="H292" s="816"/>
      <c r="I292" s="816"/>
      <c r="J292" s="816"/>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15"/>
      <c r="C293" s="816"/>
      <c r="D293" s="816"/>
      <c r="E293" s="816"/>
      <c r="F293" s="816"/>
      <c r="G293" s="816"/>
      <c r="H293" s="816"/>
      <c r="I293" s="816"/>
      <c r="J293" s="816"/>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15"/>
      <c r="C294" s="816"/>
      <c r="D294" s="816"/>
      <c r="E294" s="816"/>
      <c r="F294" s="816"/>
      <c r="G294" s="816"/>
      <c r="H294" s="816"/>
      <c r="I294" s="816"/>
      <c r="J294" s="816"/>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15"/>
      <c r="C295" s="816"/>
      <c r="D295" s="816"/>
      <c r="E295" s="816"/>
      <c r="F295" s="816"/>
      <c r="G295" s="816"/>
      <c r="H295" s="816"/>
      <c r="I295" s="816"/>
      <c r="J295" s="816"/>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15"/>
      <c r="C296" s="816"/>
      <c r="D296" s="816"/>
      <c r="E296" s="816"/>
      <c r="F296" s="816"/>
      <c r="G296" s="816"/>
      <c r="H296" s="816"/>
      <c r="I296" s="816"/>
      <c r="J296" s="816"/>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09"/>
      <c r="C299" s="810"/>
      <c r="D299" s="810"/>
      <c r="E299" s="810"/>
      <c r="F299" s="810"/>
      <c r="G299" s="810"/>
      <c r="H299" s="810"/>
      <c r="I299" s="810"/>
      <c r="J299" s="81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15"/>
      <c r="C300" s="816"/>
      <c r="D300" s="816"/>
      <c r="E300" s="816"/>
      <c r="F300" s="816"/>
      <c r="G300" s="816"/>
      <c r="H300" s="816"/>
      <c r="I300" s="816"/>
      <c r="J300" s="816"/>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15"/>
      <c r="C301" s="816"/>
      <c r="D301" s="816"/>
      <c r="E301" s="816"/>
      <c r="F301" s="816"/>
      <c r="G301" s="816"/>
      <c r="H301" s="816"/>
      <c r="I301" s="816"/>
      <c r="J301" s="816"/>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15"/>
      <c r="C302" s="816"/>
      <c r="D302" s="816"/>
      <c r="E302" s="816"/>
      <c r="F302" s="816"/>
      <c r="G302" s="816"/>
      <c r="H302" s="816"/>
      <c r="I302" s="816"/>
      <c r="J302" s="816"/>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15"/>
      <c r="C303" s="816"/>
      <c r="D303" s="816"/>
      <c r="E303" s="816"/>
      <c r="F303" s="816"/>
      <c r="G303" s="816"/>
      <c r="H303" s="816"/>
      <c r="I303" s="816"/>
      <c r="J303" s="816"/>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15"/>
      <c r="C304" s="816"/>
      <c r="D304" s="816"/>
      <c r="E304" s="816"/>
      <c r="F304" s="816"/>
      <c r="G304" s="816"/>
      <c r="H304" s="816"/>
      <c r="I304" s="816"/>
      <c r="J304" s="816"/>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15"/>
      <c r="C305" s="816"/>
      <c r="D305" s="816"/>
      <c r="E305" s="816"/>
      <c r="F305" s="816"/>
      <c r="G305" s="816"/>
      <c r="H305" s="816"/>
      <c r="I305" s="816"/>
      <c r="J305" s="816"/>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15"/>
      <c r="C306" s="816"/>
      <c r="D306" s="816"/>
      <c r="E306" s="816"/>
      <c r="F306" s="816"/>
      <c r="G306" s="816"/>
      <c r="H306" s="816"/>
      <c r="I306" s="816"/>
      <c r="J306" s="816"/>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15"/>
      <c r="C307" s="816"/>
      <c r="D307" s="816"/>
      <c r="E307" s="816"/>
      <c r="F307" s="816"/>
      <c r="G307" s="816"/>
      <c r="H307" s="816"/>
      <c r="I307" s="816"/>
      <c r="J307" s="816"/>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15"/>
      <c r="C308" s="816"/>
      <c r="D308" s="816"/>
      <c r="E308" s="816"/>
      <c r="F308" s="816"/>
      <c r="G308" s="816"/>
      <c r="H308" s="816"/>
      <c r="I308" s="816"/>
      <c r="J308" s="816"/>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15"/>
      <c r="C309" s="816"/>
      <c r="D309" s="816"/>
      <c r="E309" s="816"/>
      <c r="F309" s="816"/>
      <c r="G309" s="816"/>
      <c r="H309" s="816"/>
      <c r="I309" s="816"/>
      <c r="J309" s="816"/>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15"/>
      <c r="C310" s="816"/>
      <c r="D310" s="816"/>
      <c r="E310" s="816"/>
      <c r="F310" s="816"/>
      <c r="G310" s="816"/>
      <c r="H310" s="816"/>
      <c r="I310" s="816"/>
      <c r="J310" s="816"/>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7"/>
      <c r="C311" s="818"/>
      <c r="D311" s="818"/>
      <c r="E311" s="818"/>
      <c r="F311" s="818"/>
      <c r="G311" s="818"/>
      <c r="H311" s="818"/>
      <c r="I311" s="818"/>
      <c r="J311" s="818"/>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9" t="s">
        <v>106089</v>
      </c>
      <c r="C314" s="820"/>
      <c r="D314" s="820"/>
      <c r="E314" s="820"/>
      <c r="F314" s="820"/>
      <c r="G314" s="820"/>
      <c r="H314" s="820"/>
      <c r="I314" s="820"/>
      <c r="J314" s="820"/>
      <c r="K314" s="820"/>
      <c r="L314" s="820"/>
      <c r="M314" s="820"/>
      <c r="N314" s="820"/>
      <c r="O314" s="820"/>
      <c r="P314" s="820"/>
      <c r="Q314" s="820"/>
      <c r="R314" s="820"/>
      <c r="S314" s="820"/>
      <c r="T314" s="820"/>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7"/>
      <c r="C13" s="823"/>
      <c r="D13" s="823"/>
      <c r="E13" s="823"/>
      <c r="F13" s="823"/>
      <c r="G13" s="823"/>
      <c r="H13" s="823"/>
      <c r="I13" s="823"/>
      <c r="J13" s="82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7"/>
      <c r="C19" s="823"/>
      <c r="D19" s="823"/>
      <c r="E19" s="823"/>
      <c r="F19" s="823"/>
      <c r="G19" s="823"/>
      <c r="H19" s="823"/>
      <c r="I19" s="823"/>
      <c r="J19" s="82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7"/>
      <c r="C28" s="823"/>
      <c r="D28" s="823"/>
      <c r="E28" s="823"/>
      <c r="F28" s="823"/>
      <c r="G28" s="823"/>
      <c r="H28" s="823"/>
      <c r="I28" s="823"/>
      <c r="J28" s="82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7" t="s">
        <v>106173</v>
      </c>
      <c r="C34" s="823"/>
      <c r="D34" s="823"/>
      <c r="E34" s="823"/>
      <c r="F34" s="823"/>
      <c r="G34" s="823"/>
      <c r="H34" s="823"/>
      <c r="I34" s="823"/>
      <c r="J34" s="82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7"/>
      <c r="C38" s="823"/>
      <c r="D38" s="823"/>
      <c r="E38" s="823"/>
      <c r="F38" s="823"/>
      <c r="G38" s="823"/>
      <c r="H38" s="823"/>
      <c r="I38" s="823"/>
      <c r="J38" s="82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7"/>
      <c r="C40" s="823"/>
      <c r="D40" s="823"/>
      <c r="E40" s="823"/>
      <c r="F40" s="823"/>
      <c r="G40" s="823"/>
      <c r="H40" s="823"/>
      <c r="I40" s="823"/>
      <c r="J40" s="82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7"/>
      <c r="C42" s="823"/>
      <c r="D42" s="823"/>
      <c r="E42" s="823"/>
      <c r="F42" s="823"/>
      <c r="G42" s="823"/>
      <c r="H42" s="823"/>
      <c r="I42" s="823"/>
      <c r="J42" s="823"/>
      <c r="K42" s="67">
        <v>14121500</v>
      </c>
      <c r="L42" s="58" t="s">
        <v>308</v>
      </c>
      <c r="M42" s="59">
        <v>44607</v>
      </c>
      <c r="N42" s="59" t="s">
        <v>256</v>
      </c>
      <c r="O42" s="60" t="s">
        <v>305</v>
      </c>
      <c r="P42" s="60" t="s">
        <v>219</v>
      </c>
      <c r="Q42" s="61">
        <v>385000</v>
      </c>
      <c r="R42" s="62"/>
      <c r="S42" s="63"/>
      <c r="T42" s="64" t="s">
        <v>303</v>
      </c>
    </row>
    <row r="43" spans="2:20" ht="120" outlineLevel="1" x14ac:dyDescent="0.2">
      <c r="B43" s="830"/>
      <c r="C43" s="825"/>
      <c r="D43" s="825"/>
      <c r="E43" s="825"/>
      <c r="F43" s="825"/>
      <c r="G43" s="825"/>
      <c r="H43" s="825"/>
      <c r="I43" s="825"/>
      <c r="J43" s="82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7"/>
      <c r="C45" s="823"/>
      <c r="D45" s="823"/>
      <c r="E45" s="823"/>
      <c r="F45" s="823"/>
      <c r="G45" s="823"/>
      <c r="H45" s="823"/>
      <c r="I45" s="823"/>
      <c r="J45" s="823"/>
      <c r="K45" s="57" t="s">
        <v>309</v>
      </c>
      <c r="L45" s="58" t="s">
        <v>157</v>
      </c>
      <c r="M45" s="59">
        <v>44635</v>
      </c>
      <c r="N45" s="59" t="s">
        <v>315</v>
      </c>
      <c r="O45" s="60" t="s">
        <v>305</v>
      </c>
      <c r="P45" s="60" t="s">
        <v>426</v>
      </c>
      <c r="Q45" s="61">
        <v>72200000</v>
      </c>
      <c r="R45" s="62"/>
      <c r="S45" s="63"/>
      <c r="T45" s="64" t="s">
        <v>303</v>
      </c>
    </row>
    <row r="46" spans="2:20" ht="120" outlineLevel="1" x14ac:dyDescent="0.2">
      <c r="B46" s="830"/>
      <c r="C46" s="825"/>
      <c r="D46" s="825"/>
      <c r="E46" s="825"/>
      <c r="F46" s="825"/>
      <c r="G46" s="825"/>
      <c r="H46" s="825"/>
      <c r="I46" s="825"/>
      <c r="J46" s="82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7"/>
      <c r="C50" s="823"/>
      <c r="D50" s="823"/>
      <c r="E50" s="823"/>
      <c r="F50" s="823"/>
      <c r="G50" s="823"/>
      <c r="H50" s="823"/>
      <c r="I50" s="823"/>
      <c r="J50" s="823"/>
      <c r="K50" s="57" t="s">
        <v>287</v>
      </c>
      <c r="L50" s="58" t="s">
        <v>165</v>
      </c>
      <c r="M50" s="59">
        <v>44607</v>
      </c>
      <c r="N50" s="59" t="s">
        <v>275</v>
      </c>
      <c r="O50" s="60" t="s">
        <v>288</v>
      </c>
      <c r="P50" s="60" t="s">
        <v>219</v>
      </c>
      <c r="Q50" s="61">
        <v>20000000</v>
      </c>
      <c r="R50" s="62"/>
      <c r="S50" s="63"/>
      <c r="T50" s="64" t="s">
        <v>167</v>
      </c>
    </row>
    <row r="51" spans="2:20" ht="45" outlineLevel="1" x14ac:dyDescent="0.2">
      <c r="B51" s="830"/>
      <c r="C51" s="825"/>
      <c r="D51" s="825"/>
      <c r="E51" s="825"/>
      <c r="F51" s="825"/>
      <c r="G51" s="825"/>
      <c r="H51" s="825"/>
      <c r="I51" s="825"/>
      <c r="J51" s="82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30"/>
      <c r="C53" s="825"/>
      <c r="D53" s="825"/>
      <c r="E53" s="825"/>
      <c r="F53" s="825"/>
      <c r="G53" s="825"/>
      <c r="H53" s="825"/>
      <c r="I53" s="825"/>
      <c r="J53" s="82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7"/>
      <c r="C57" s="823"/>
      <c r="D57" s="823"/>
      <c r="E57" s="823"/>
      <c r="F57" s="823"/>
      <c r="G57" s="823"/>
      <c r="H57" s="823"/>
      <c r="I57" s="823"/>
      <c r="J57" s="82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7"/>
      <c r="C59" s="823"/>
      <c r="D59" s="823"/>
      <c r="E59" s="823"/>
      <c r="F59" s="823"/>
      <c r="G59" s="823"/>
      <c r="H59" s="823"/>
      <c r="I59" s="823"/>
      <c r="J59" s="82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7"/>
      <c r="C62" s="823"/>
      <c r="D62" s="823"/>
      <c r="E62" s="823"/>
      <c r="F62" s="823"/>
      <c r="G62" s="823"/>
      <c r="H62" s="823"/>
      <c r="I62" s="823"/>
      <c r="J62" s="82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7"/>
      <c r="C65" s="823"/>
      <c r="D65" s="823"/>
      <c r="E65" s="823"/>
      <c r="F65" s="823"/>
      <c r="G65" s="823"/>
      <c r="H65" s="823"/>
      <c r="I65" s="823"/>
      <c r="J65" s="82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7"/>
      <c r="C67" s="823"/>
      <c r="D67" s="823"/>
      <c r="E67" s="823"/>
      <c r="F67" s="823"/>
      <c r="G67" s="823"/>
      <c r="H67" s="823"/>
      <c r="I67" s="823"/>
      <c r="J67" s="82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30"/>
      <c r="C72" s="825"/>
      <c r="D72" s="825"/>
      <c r="E72" s="825"/>
      <c r="F72" s="825"/>
      <c r="G72" s="825"/>
      <c r="H72" s="825"/>
      <c r="I72" s="825"/>
      <c r="J72" s="82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7"/>
      <c r="C81" s="823"/>
      <c r="D81" s="823"/>
      <c r="E81" s="823"/>
      <c r="F81" s="823"/>
      <c r="G81" s="823"/>
      <c r="H81" s="823"/>
      <c r="I81" s="823"/>
      <c r="J81" s="82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7"/>
      <c r="C84" s="823"/>
      <c r="D84" s="823"/>
      <c r="E84" s="823"/>
      <c r="F84" s="823"/>
      <c r="G84" s="823"/>
      <c r="H84" s="823"/>
      <c r="I84" s="823"/>
      <c r="J84" s="823"/>
      <c r="K84" s="57" t="s">
        <v>203</v>
      </c>
      <c r="L84" s="58" t="s">
        <v>150</v>
      </c>
      <c r="M84" s="59">
        <v>44814</v>
      </c>
      <c r="N84" s="59" t="s">
        <v>369</v>
      </c>
      <c r="O84" s="60" t="s">
        <v>257</v>
      </c>
      <c r="P84" s="60" t="s">
        <v>210</v>
      </c>
      <c r="Q84" s="61">
        <v>26250000</v>
      </c>
      <c r="R84" s="62" t="s">
        <v>224</v>
      </c>
      <c r="S84" s="63"/>
      <c r="T84" s="64" t="s">
        <v>156</v>
      </c>
    </row>
    <row r="85" spans="2:20" ht="30" outlineLevel="1" x14ac:dyDescent="0.2">
      <c r="B85" s="830"/>
      <c r="C85" s="825"/>
      <c r="D85" s="825"/>
      <c r="E85" s="825"/>
      <c r="F85" s="825"/>
      <c r="G85" s="825"/>
      <c r="H85" s="825"/>
      <c r="I85" s="825"/>
      <c r="J85" s="825"/>
      <c r="K85" s="67">
        <v>43231500</v>
      </c>
      <c r="L85" s="58" t="s">
        <v>151</v>
      </c>
      <c r="M85" s="59">
        <v>44635</v>
      </c>
      <c r="N85" s="59" t="s">
        <v>256</v>
      </c>
      <c r="O85" s="60" t="s">
        <v>257</v>
      </c>
      <c r="P85" s="60" t="s">
        <v>210</v>
      </c>
      <c r="Q85" s="61">
        <v>26250000</v>
      </c>
      <c r="R85" s="62"/>
      <c r="S85" s="63"/>
      <c r="T85" s="64" t="s">
        <v>156</v>
      </c>
    </row>
    <row r="86" spans="2:20" ht="45" outlineLevel="1" x14ac:dyDescent="0.2">
      <c r="B86" s="830"/>
      <c r="C86" s="825"/>
      <c r="D86" s="825"/>
      <c r="E86" s="825"/>
      <c r="F86" s="825"/>
      <c r="G86" s="825"/>
      <c r="H86" s="825"/>
      <c r="I86" s="825"/>
      <c r="J86" s="825"/>
      <c r="K86" s="67">
        <v>43231500</v>
      </c>
      <c r="L86" s="58" t="s">
        <v>168</v>
      </c>
      <c r="M86" s="59">
        <v>44656</v>
      </c>
      <c r="N86" s="59" t="s">
        <v>315</v>
      </c>
      <c r="O86" s="60" t="s">
        <v>257</v>
      </c>
      <c r="P86" s="60" t="s">
        <v>426</v>
      </c>
      <c r="Q86" s="61">
        <v>92613339.069999993</v>
      </c>
      <c r="R86" s="62"/>
      <c r="S86" s="63"/>
      <c r="T86" s="64" t="s">
        <v>156</v>
      </c>
    </row>
    <row r="87" spans="2:20" ht="45" outlineLevel="1" x14ac:dyDescent="0.2">
      <c r="B87" s="830"/>
      <c r="C87" s="825"/>
      <c r="D87" s="825"/>
      <c r="E87" s="825"/>
      <c r="F87" s="825"/>
      <c r="G87" s="825"/>
      <c r="H87" s="825"/>
      <c r="I87" s="825"/>
      <c r="J87" s="825"/>
      <c r="K87" s="67">
        <v>43231500</v>
      </c>
      <c r="L87" s="95" t="s">
        <v>353</v>
      </c>
      <c r="M87" s="59">
        <v>44656</v>
      </c>
      <c r="N87" s="59" t="s">
        <v>315</v>
      </c>
      <c r="O87" s="60" t="s">
        <v>371</v>
      </c>
      <c r="P87" s="60" t="s">
        <v>426</v>
      </c>
      <c r="Q87" s="61">
        <v>20843980</v>
      </c>
      <c r="R87" s="62"/>
      <c r="S87" s="63"/>
      <c r="T87" s="64" t="s">
        <v>156</v>
      </c>
    </row>
    <row r="88" spans="2:20" ht="45" outlineLevel="1" x14ac:dyDescent="0.2">
      <c r="B88" s="830"/>
      <c r="C88" s="825"/>
      <c r="D88" s="825"/>
      <c r="E88" s="825"/>
      <c r="F88" s="825"/>
      <c r="G88" s="825"/>
      <c r="H88" s="825"/>
      <c r="I88" s="825"/>
      <c r="J88" s="82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7"/>
      <c r="C91" s="823"/>
      <c r="D91" s="823"/>
      <c r="E91" s="823"/>
      <c r="F91" s="823"/>
      <c r="G91" s="823"/>
      <c r="H91" s="823"/>
      <c r="I91" s="823"/>
      <c r="J91" s="82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7"/>
      <c r="C97" s="823"/>
      <c r="D97" s="823"/>
      <c r="E97" s="823"/>
      <c r="F97" s="823"/>
      <c r="G97" s="823"/>
      <c r="H97" s="823"/>
      <c r="I97" s="823"/>
      <c r="J97" s="823"/>
      <c r="K97" s="57" t="s">
        <v>235</v>
      </c>
      <c r="L97" s="58" t="s">
        <v>172</v>
      </c>
      <c r="M97" s="59">
        <v>44582</v>
      </c>
      <c r="N97" s="59" t="s">
        <v>259</v>
      </c>
      <c r="O97" s="60" t="s">
        <v>234</v>
      </c>
      <c r="P97" s="60" t="s">
        <v>463</v>
      </c>
      <c r="Q97" s="61">
        <v>38000000</v>
      </c>
      <c r="R97" s="62"/>
      <c r="S97" s="63"/>
      <c r="T97" s="64" t="s">
        <v>274</v>
      </c>
    </row>
    <row r="98" spans="2:20" ht="60" outlineLevel="1" x14ac:dyDescent="0.2">
      <c r="B98" s="830"/>
      <c r="C98" s="825"/>
      <c r="D98" s="825"/>
      <c r="E98" s="825"/>
      <c r="F98" s="825"/>
      <c r="G98" s="825"/>
      <c r="H98" s="825"/>
      <c r="I98" s="825"/>
      <c r="J98" s="825"/>
      <c r="K98" s="57" t="s">
        <v>235</v>
      </c>
      <c r="L98" s="58" t="s">
        <v>173</v>
      </c>
      <c r="M98" s="59">
        <v>44582</v>
      </c>
      <c r="N98" s="59" t="s">
        <v>259</v>
      </c>
      <c r="O98" s="60" t="s">
        <v>234</v>
      </c>
      <c r="P98" s="60" t="s">
        <v>210</v>
      </c>
      <c r="Q98" s="61">
        <v>5500000</v>
      </c>
      <c r="R98" s="62"/>
      <c r="S98" s="63"/>
      <c r="T98" s="64" t="s">
        <v>274</v>
      </c>
    </row>
    <row r="99" spans="2:20" outlineLevel="1" x14ac:dyDescent="0.2">
      <c r="B99" s="830"/>
      <c r="C99" s="825"/>
      <c r="D99" s="825"/>
      <c r="E99" s="825"/>
      <c r="F99" s="825"/>
      <c r="G99" s="825"/>
      <c r="H99" s="825"/>
      <c r="I99" s="825"/>
      <c r="J99" s="82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7"/>
      <c r="C101" s="823"/>
      <c r="D101" s="823"/>
      <c r="E101" s="823"/>
      <c r="F101" s="823"/>
      <c r="G101" s="823"/>
      <c r="H101" s="823"/>
      <c r="I101" s="823"/>
      <c r="J101" s="82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30"/>
      <c r="C102" s="825"/>
      <c r="D102" s="825"/>
      <c r="E102" s="825"/>
      <c r="F102" s="825"/>
      <c r="G102" s="825"/>
      <c r="H102" s="825"/>
      <c r="I102" s="825"/>
      <c r="J102" s="82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7"/>
      <c r="C105" s="823"/>
      <c r="D105" s="823"/>
      <c r="E105" s="823"/>
      <c r="F105" s="823"/>
      <c r="G105" s="823"/>
      <c r="H105" s="823"/>
      <c r="I105" s="823"/>
      <c r="J105" s="82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30"/>
      <c r="C106" s="825"/>
      <c r="D106" s="825"/>
      <c r="E106" s="825"/>
      <c r="F106" s="825"/>
      <c r="G106" s="825"/>
      <c r="H106" s="825"/>
      <c r="I106" s="825"/>
      <c r="J106" s="82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7"/>
      <c r="C112" s="823"/>
      <c r="D112" s="823"/>
      <c r="E112" s="823"/>
      <c r="F112" s="823"/>
      <c r="G112" s="823"/>
      <c r="H112" s="823"/>
      <c r="I112" s="823"/>
      <c r="J112" s="82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7"/>
      <c r="C114" s="823"/>
      <c r="D114" s="823"/>
      <c r="E114" s="823"/>
      <c r="F114" s="823"/>
      <c r="G114" s="823"/>
      <c r="H114" s="823"/>
      <c r="I114" s="823"/>
      <c r="J114" s="82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7"/>
      <c r="C118" s="823"/>
      <c r="D118" s="823"/>
      <c r="E118" s="823"/>
      <c r="F118" s="823"/>
      <c r="G118" s="823"/>
      <c r="H118" s="823"/>
      <c r="I118" s="823"/>
      <c r="J118" s="82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30"/>
      <c r="C119" s="825"/>
      <c r="D119" s="825"/>
      <c r="E119" s="825"/>
      <c r="F119" s="825"/>
      <c r="G119" s="825"/>
      <c r="H119" s="825"/>
      <c r="I119" s="825"/>
      <c r="J119" s="82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7"/>
      <c r="C123" s="823"/>
      <c r="D123" s="823"/>
      <c r="E123" s="823"/>
      <c r="F123" s="823"/>
      <c r="G123" s="823"/>
      <c r="H123" s="823"/>
      <c r="I123" s="823"/>
      <c r="J123" s="82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30"/>
      <c r="C124" s="825"/>
      <c r="D124" s="825"/>
      <c r="E124" s="825"/>
      <c r="F124" s="825"/>
      <c r="G124" s="825"/>
      <c r="H124" s="825"/>
      <c r="I124" s="825"/>
      <c r="J124" s="82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30"/>
      <c r="C125" s="825"/>
      <c r="D125" s="825"/>
      <c r="E125" s="825"/>
      <c r="F125" s="825"/>
      <c r="G125" s="825"/>
      <c r="H125" s="825"/>
      <c r="I125" s="825"/>
      <c r="J125" s="82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30"/>
      <c r="C126" s="825"/>
      <c r="D126" s="825"/>
      <c r="E126" s="825"/>
      <c r="F126" s="825"/>
      <c r="G126" s="825"/>
      <c r="H126" s="825"/>
      <c r="I126" s="825"/>
      <c r="J126" s="82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30"/>
      <c r="C127" s="825"/>
      <c r="D127" s="825"/>
      <c r="E127" s="825"/>
      <c r="F127" s="825"/>
      <c r="G127" s="825"/>
      <c r="H127" s="825"/>
      <c r="I127" s="825"/>
      <c r="J127" s="82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30"/>
      <c r="C128" s="825"/>
      <c r="D128" s="825"/>
      <c r="E128" s="825"/>
      <c r="F128" s="825"/>
      <c r="G128" s="825"/>
      <c r="H128" s="825"/>
      <c r="I128" s="825"/>
      <c r="J128" s="82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7"/>
      <c r="C134" s="823"/>
      <c r="D134" s="823"/>
      <c r="E134" s="823"/>
      <c r="F134" s="823"/>
      <c r="G134" s="823"/>
      <c r="H134" s="823"/>
      <c r="I134" s="823"/>
      <c r="J134" s="82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30"/>
      <c r="C136" s="825"/>
      <c r="D136" s="825"/>
      <c r="E136" s="825"/>
      <c r="F136" s="825"/>
      <c r="G136" s="825"/>
      <c r="H136" s="825"/>
      <c r="I136" s="825"/>
      <c r="J136" s="82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30"/>
      <c r="C137" s="825"/>
      <c r="D137" s="825"/>
      <c r="E137" s="825"/>
      <c r="F137" s="825"/>
      <c r="G137" s="825"/>
      <c r="H137" s="825"/>
      <c r="I137" s="825"/>
      <c r="J137" s="82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30"/>
      <c r="C138" s="825"/>
      <c r="D138" s="825"/>
      <c r="E138" s="825"/>
      <c r="F138" s="825"/>
      <c r="G138" s="825"/>
      <c r="H138" s="825"/>
      <c r="I138" s="825"/>
      <c r="J138" s="82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30"/>
      <c r="C139" s="825"/>
      <c r="D139" s="825"/>
      <c r="E139" s="825"/>
      <c r="F139" s="825"/>
      <c r="G139" s="825"/>
      <c r="H139" s="825"/>
      <c r="I139" s="825"/>
      <c r="J139" s="82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30"/>
      <c r="C140" s="825"/>
      <c r="D140" s="825"/>
      <c r="E140" s="825"/>
      <c r="F140" s="825"/>
      <c r="G140" s="825"/>
      <c r="H140" s="825"/>
      <c r="I140" s="825"/>
      <c r="J140" s="82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30"/>
      <c r="C141" s="825"/>
      <c r="D141" s="825"/>
      <c r="E141" s="825"/>
      <c r="F141" s="825"/>
      <c r="G141" s="825"/>
      <c r="H141" s="825"/>
      <c r="I141" s="825"/>
      <c r="J141" s="82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30"/>
      <c r="C142" s="825"/>
      <c r="D142" s="825"/>
      <c r="E142" s="825"/>
      <c r="F142" s="825"/>
      <c r="G142" s="825"/>
      <c r="H142" s="825"/>
      <c r="I142" s="825"/>
      <c r="J142" s="82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30"/>
      <c r="C143" s="825"/>
      <c r="D143" s="825"/>
      <c r="E143" s="825"/>
      <c r="F143" s="825"/>
      <c r="G143" s="825"/>
      <c r="H143" s="825"/>
      <c r="I143" s="825"/>
      <c r="J143" s="82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30"/>
      <c r="C144" s="825"/>
      <c r="D144" s="825"/>
      <c r="E144" s="825"/>
      <c r="F144" s="825"/>
      <c r="G144" s="825"/>
      <c r="H144" s="825"/>
      <c r="I144" s="825"/>
      <c r="J144" s="825"/>
      <c r="K144" s="67">
        <v>80111600</v>
      </c>
      <c r="L144" s="100" t="s">
        <v>496</v>
      </c>
      <c r="M144" s="59" t="s">
        <v>497</v>
      </c>
      <c r="N144" s="59" t="s">
        <v>372</v>
      </c>
      <c r="O144" s="60" t="s">
        <v>371</v>
      </c>
      <c r="P144" s="60" t="s">
        <v>221</v>
      </c>
      <c r="Q144" s="61">
        <v>6300000</v>
      </c>
      <c r="R144" s="62"/>
      <c r="S144" s="72"/>
      <c r="T144" s="64"/>
    </row>
    <row r="145" spans="2:20" ht="60" outlineLevel="1" x14ac:dyDescent="0.2">
      <c r="B145" s="830"/>
      <c r="C145" s="825"/>
      <c r="D145" s="825"/>
      <c r="E145" s="825"/>
      <c r="F145" s="825"/>
      <c r="G145" s="825"/>
      <c r="H145" s="825"/>
      <c r="I145" s="825"/>
      <c r="J145" s="82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7"/>
      <c r="C148" s="823"/>
      <c r="D148" s="823"/>
      <c r="E148" s="823"/>
      <c r="F148" s="823"/>
      <c r="G148" s="823"/>
      <c r="H148" s="823"/>
      <c r="I148" s="823"/>
      <c r="J148" s="823"/>
      <c r="K148" s="67"/>
      <c r="L148" s="58" t="s">
        <v>182</v>
      </c>
      <c r="M148" s="59">
        <v>44563</v>
      </c>
      <c r="N148" s="59" t="s">
        <v>261</v>
      </c>
      <c r="O148" s="60" t="s">
        <v>202</v>
      </c>
      <c r="P148" s="60" t="s">
        <v>231</v>
      </c>
      <c r="Q148" s="61">
        <v>22000000</v>
      </c>
      <c r="R148" s="62"/>
      <c r="S148" s="97"/>
      <c r="T148" s="64" t="s">
        <v>188</v>
      </c>
    </row>
    <row r="149" spans="2:20" ht="30" outlineLevel="1" x14ac:dyDescent="0.2">
      <c r="B149" s="830"/>
      <c r="C149" s="825"/>
      <c r="D149" s="825"/>
      <c r="E149" s="825"/>
      <c r="F149" s="825"/>
      <c r="G149" s="825"/>
      <c r="H149" s="825"/>
      <c r="I149" s="825"/>
      <c r="J149" s="82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30"/>
      <c r="C150" s="825"/>
      <c r="D150" s="825"/>
      <c r="E150" s="825"/>
      <c r="F150" s="825"/>
      <c r="G150" s="825"/>
      <c r="H150" s="825"/>
      <c r="I150" s="825"/>
      <c r="J150" s="82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7"/>
      <c r="C152" s="823"/>
      <c r="D152" s="823"/>
      <c r="E152" s="823"/>
      <c r="F152" s="823"/>
      <c r="G152" s="823"/>
      <c r="H152" s="823"/>
      <c r="I152" s="823"/>
      <c r="J152" s="82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30"/>
      <c r="C153" s="825"/>
      <c r="D153" s="825"/>
      <c r="E153" s="825"/>
      <c r="F153" s="825"/>
      <c r="G153" s="825"/>
      <c r="H153" s="825"/>
      <c r="I153" s="825"/>
      <c r="J153" s="82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7"/>
      <c r="C157" s="823"/>
      <c r="D157" s="823"/>
      <c r="E157" s="823"/>
      <c r="F157" s="823"/>
      <c r="G157" s="823"/>
      <c r="H157" s="823"/>
      <c r="I157" s="823"/>
      <c r="J157" s="82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7"/>
      <c r="C159" s="823"/>
      <c r="D159" s="823"/>
      <c r="E159" s="823"/>
      <c r="F159" s="823"/>
      <c r="G159" s="823"/>
      <c r="H159" s="823"/>
      <c r="I159" s="823"/>
      <c r="J159" s="82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30"/>
      <c r="C160" s="825"/>
      <c r="D160" s="825"/>
      <c r="E160" s="825"/>
      <c r="F160" s="825"/>
      <c r="G160" s="825"/>
      <c r="H160" s="825"/>
      <c r="I160" s="825"/>
      <c r="J160" s="82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30"/>
      <c r="C161" s="825"/>
      <c r="D161" s="825"/>
      <c r="E161" s="825"/>
      <c r="F161" s="825"/>
      <c r="G161" s="825"/>
      <c r="H161" s="825"/>
      <c r="I161" s="825"/>
      <c r="J161" s="82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30"/>
      <c r="C162" s="825"/>
      <c r="D162" s="825"/>
      <c r="E162" s="825"/>
      <c r="F162" s="825"/>
      <c r="G162" s="825"/>
      <c r="H162" s="825"/>
      <c r="I162" s="825"/>
      <c r="J162" s="82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7"/>
      <c r="C164" s="823"/>
      <c r="D164" s="823"/>
      <c r="E164" s="823"/>
      <c r="F164" s="823"/>
      <c r="G164" s="823"/>
      <c r="H164" s="823"/>
      <c r="I164" s="823"/>
      <c r="J164" s="82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30"/>
      <c r="C169" s="825"/>
      <c r="D169" s="825"/>
      <c r="E169" s="825"/>
      <c r="F169" s="825"/>
      <c r="G169" s="825"/>
      <c r="H169" s="825"/>
      <c r="I169" s="825"/>
      <c r="J169" s="82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7"/>
      <c r="C173" s="823"/>
      <c r="D173" s="823"/>
      <c r="E173" s="823"/>
      <c r="F173" s="823"/>
      <c r="G173" s="823"/>
      <c r="H173" s="823"/>
      <c r="I173" s="823"/>
      <c r="J173" s="82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30"/>
      <c r="C174" s="825"/>
      <c r="D174" s="825"/>
      <c r="E174" s="825"/>
      <c r="F174" s="825"/>
      <c r="G174" s="825"/>
      <c r="H174" s="825"/>
      <c r="I174" s="825"/>
      <c r="J174" s="82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7"/>
      <c r="C177" s="823"/>
      <c r="D177" s="823"/>
      <c r="E177" s="823"/>
      <c r="F177" s="823"/>
      <c r="G177" s="823"/>
      <c r="H177" s="823"/>
      <c r="I177" s="823"/>
      <c r="J177" s="824"/>
      <c r="K177" s="57" t="s">
        <v>317</v>
      </c>
      <c r="L177" s="58" t="s">
        <v>318</v>
      </c>
      <c r="M177" s="59">
        <v>44576</v>
      </c>
      <c r="N177" s="59" t="s">
        <v>259</v>
      </c>
      <c r="O177" s="60" t="s">
        <v>319</v>
      </c>
      <c r="P177" s="60" t="s">
        <v>222</v>
      </c>
      <c r="Q177" s="61">
        <v>0</v>
      </c>
      <c r="R177" s="62"/>
      <c r="S177" s="63"/>
      <c r="T177" s="64" t="s">
        <v>163</v>
      </c>
    </row>
    <row r="178" spans="2:20" ht="180" outlineLevel="1" x14ac:dyDescent="0.2">
      <c r="B178" s="834"/>
      <c r="C178" s="835"/>
      <c r="D178" s="835"/>
      <c r="E178" s="835"/>
      <c r="F178" s="835"/>
      <c r="G178" s="835"/>
      <c r="H178" s="835"/>
      <c r="I178" s="835"/>
      <c r="J178" s="83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7"/>
      <c r="C181" s="823"/>
      <c r="D181" s="823"/>
      <c r="E181" s="823"/>
      <c r="F181" s="823"/>
      <c r="G181" s="823"/>
      <c r="H181" s="823"/>
      <c r="I181" s="823"/>
      <c r="J181" s="82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7"/>
      <c r="C185" s="823"/>
      <c r="D185" s="823"/>
      <c r="E185" s="823"/>
      <c r="F185" s="823"/>
      <c r="G185" s="823"/>
      <c r="H185" s="823"/>
      <c r="I185" s="823"/>
      <c r="J185" s="82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28"/>
      <c r="C187" s="829"/>
      <c r="D187" s="829"/>
      <c r="E187" s="829"/>
      <c r="F187" s="829"/>
      <c r="G187" s="829"/>
      <c r="H187" s="829"/>
      <c r="I187" s="829"/>
      <c r="J187" s="82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7"/>
      <c r="C194" s="823"/>
      <c r="D194" s="823"/>
      <c r="E194" s="823"/>
      <c r="F194" s="823"/>
      <c r="G194" s="823"/>
      <c r="H194" s="823"/>
      <c r="I194" s="823"/>
      <c r="J194" s="82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28"/>
      <c r="C198" s="829"/>
      <c r="D198" s="829"/>
      <c r="E198" s="829"/>
      <c r="F198" s="829"/>
      <c r="G198" s="829"/>
      <c r="H198" s="829"/>
      <c r="I198" s="829"/>
      <c r="J198" s="83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28"/>
      <c r="C207" s="829"/>
      <c r="D207" s="829"/>
      <c r="E207" s="829"/>
      <c r="F207" s="829"/>
      <c r="G207" s="829"/>
      <c r="H207" s="829"/>
      <c r="I207" s="829"/>
      <c r="J207" s="83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28"/>
      <c r="C213" s="829"/>
      <c r="D213" s="829"/>
      <c r="E213" s="829"/>
      <c r="F213" s="829"/>
      <c r="G213" s="829"/>
      <c r="H213" s="829"/>
      <c r="I213" s="829"/>
      <c r="J213" s="83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7"/>
      <c r="C218" s="823"/>
      <c r="D218" s="823"/>
      <c r="E218" s="823"/>
      <c r="F218" s="823"/>
      <c r="G218" s="823"/>
      <c r="H218" s="823"/>
      <c r="I218" s="823"/>
      <c r="J218" s="82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30"/>
      <c r="C219" s="825"/>
      <c r="D219" s="825"/>
      <c r="E219" s="825"/>
      <c r="F219" s="825"/>
      <c r="G219" s="825"/>
      <c r="H219" s="825"/>
      <c r="I219" s="825"/>
      <c r="J219" s="82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30"/>
      <c r="C220" s="825"/>
      <c r="D220" s="825"/>
      <c r="E220" s="825"/>
      <c r="F220" s="825"/>
      <c r="G220" s="825"/>
      <c r="H220" s="825"/>
      <c r="I220" s="825"/>
      <c r="J220" s="82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30"/>
      <c r="C221" s="825"/>
      <c r="D221" s="825"/>
      <c r="E221" s="825"/>
      <c r="F221" s="825"/>
      <c r="G221" s="825"/>
      <c r="H221" s="825"/>
      <c r="I221" s="825"/>
      <c r="J221" s="82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30"/>
      <c r="C222" s="825"/>
      <c r="D222" s="825"/>
      <c r="E222" s="825"/>
      <c r="F222" s="825"/>
      <c r="G222" s="825"/>
      <c r="H222" s="825"/>
      <c r="I222" s="825"/>
      <c r="J222" s="82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30"/>
      <c r="C223" s="825"/>
      <c r="D223" s="825"/>
      <c r="E223" s="825"/>
      <c r="F223" s="825"/>
      <c r="G223" s="825"/>
      <c r="H223" s="825"/>
      <c r="I223" s="825"/>
      <c r="J223" s="82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30"/>
      <c r="C224" s="825"/>
      <c r="D224" s="825"/>
      <c r="E224" s="825"/>
      <c r="F224" s="825"/>
      <c r="G224" s="825"/>
      <c r="H224" s="825"/>
      <c r="I224" s="825"/>
      <c r="J224" s="82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30"/>
      <c r="C225" s="825"/>
      <c r="D225" s="825"/>
      <c r="E225" s="825"/>
      <c r="F225" s="825"/>
      <c r="G225" s="825"/>
      <c r="H225" s="825"/>
      <c r="I225" s="825"/>
      <c r="J225" s="82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30"/>
      <c r="C226" s="825"/>
      <c r="D226" s="825"/>
      <c r="E226" s="825"/>
      <c r="F226" s="825"/>
      <c r="G226" s="825"/>
      <c r="H226" s="825"/>
      <c r="I226" s="825"/>
      <c r="J226" s="82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30"/>
      <c r="C227" s="825"/>
      <c r="D227" s="825"/>
      <c r="E227" s="825"/>
      <c r="F227" s="825"/>
      <c r="G227" s="825"/>
      <c r="H227" s="825"/>
      <c r="I227" s="825"/>
      <c r="J227" s="82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30"/>
      <c r="C228" s="825"/>
      <c r="D228" s="825"/>
      <c r="E228" s="825"/>
      <c r="F228" s="825"/>
      <c r="G228" s="825"/>
      <c r="H228" s="825"/>
      <c r="I228" s="825"/>
      <c r="J228" s="82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30"/>
      <c r="C229" s="825"/>
      <c r="D229" s="825"/>
      <c r="E229" s="825"/>
      <c r="F229" s="825"/>
      <c r="G229" s="825"/>
      <c r="H229" s="825"/>
      <c r="I229" s="825"/>
      <c r="J229" s="82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30"/>
      <c r="C230" s="825"/>
      <c r="D230" s="825"/>
      <c r="E230" s="825"/>
      <c r="F230" s="825"/>
      <c r="G230" s="825"/>
      <c r="H230" s="825"/>
      <c r="I230" s="825"/>
      <c r="J230" s="82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30"/>
      <c r="C231" s="825"/>
      <c r="D231" s="825"/>
      <c r="E231" s="825"/>
      <c r="F231" s="825"/>
      <c r="G231" s="825"/>
      <c r="H231" s="825"/>
      <c r="I231" s="825"/>
      <c r="J231" s="825"/>
      <c r="K231" s="57">
        <v>72154100</v>
      </c>
      <c r="L231" s="58" t="s">
        <v>247</v>
      </c>
      <c r="M231" s="59">
        <v>44757</v>
      </c>
      <c r="N231" s="59" t="s">
        <v>485</v>
      </c>
      <c r="O231" s="59" t="s">
        <v>217</v>
      </c>
      <c r="P231" s="60" t="s">
        <v>333</v>
      </c>
      <c r="Q231" s="61">
        <v>115983360</v>
      </c>
      <c r="R231" s="62"/>
      <c r="S231" s="61"/>
      <c r="T231" s="64"/>
    </row>
    <row r="232" spans="2:20" ht="45" outlineLevel="1" x14ac:dyDescent="0.2">
      <c r="B232" s="830"/>
      <c r="C232" s="825"/>
      <c r="D232" s="825"/>
      <c r="E232" s="825"/>
      <c r="F232" s="825"/>
      <c r="G232" s="825"/>
      <c r="H232" s="825"/>
      <c r="I232" s="825"/>
      <c r="J232" s="82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30"/>
      <c r="C234" s="825"/>
      <c r="D234" s="825"/>
      <c r="E234" s="825"/>
      <c r="F234" s="825"/>
      <c r="G234" s="825"/>
      <c r="H234" s="825"/>
      <c r="I234" s="825"/>
      <c r="J234" s="82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30"/>
      <c r="C235" s="825"/>
      <c r="D235" s="825"/>
      <c r="E235" s="825"/>
      <c r="F235" s="825"/>
      <c r="G235" s="825"/>
      <c r="H235" s="825"/>
      <c r="I235" s="825"/>
      <c r="J235" s="82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7"/>
      <c r="C237" s="823"/>
      <c r="D237" s="823"/>
      <c r="E237" s="823"/>
      <c r="F237" s="823"/>
      <c r="G237" s="823"/>
      <c r="H237" s="823"/>
      <c r="I237" s="823"/>
      <c r="J237" s="82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30"/>
      <c r="C238" s="825"/>
      <c r="D238" s="825"/>
      <c r="E238" s="825"/>
      <c r="F238" s="825"/>
      <c r="G238" s="825"/>
      <c r="H238" s="825"/>
      <c r="I238" s="825"/>
      <c r="J238" s="82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30"/>
      <c r="C239" s="825"/>
      <c r="D239" s="825"/>
      <c r="E239" s="825"/>
      <c r="F239" s="825"/>
      <c r="G239" s="825"/>
      <c r="H239" s="825"/>
      <c r="I239" s="825"/>
      <c r="J239" s="82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7"/>
      <c r="C253" s="823"/>
      <c r="D253" s="823"/>
      <c r="E253" s="823"/>
      <c r="F253" s="823"/>
      <c r="G253" s="823"/>
      <c r="H253" s="823"/>
      <c r="I253" s="823"/>
      <c r="J253" s="82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7"/>
      <c r="C258" s="823"/>
      <c r="D258" s="823"/>
      <c r="E258" s="823"/>
      <c r="F258" s="823"/>
      <c r="G258" s="823"/>
      <c r="H258" s="823"/>
      <c r="I258" s="823"/>
      <c r="J258" s="82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7"/>
      <c r="C262" s="823"/>
      <c r="D262" s="823"/>
      <c r="E262" s="823"/>
      <c r="F262" s="823"/>
      <c r="G262" s="823"/>
      <c r="H262" s="823"/>
      <c r="I262" s="823"/>
      <c r="J262" s="82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30"/>
      <c r="C269" s="825"/>
      <c r="D269" s="825"/>
      <c r="E269" s="825"/>
      <c r="F269" s="825"/>
      <c r="G269" s="825"/>
      <c r="H269" s="825"/>
      <c r="I269" s="825"/>
      <c r="J269" s="82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2"/>
      <c r="C274" s="833"/>
      <c r="D274" s="833"/>
      <c r="E274" s="833"/>
      <c r="F274" s="833"/>
      <c r="G274" s="833"/>
      <c r="H274" s="833"/>
      <c r="I274" s="833"/>
      <c r="J274" s="83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2"/>
      <c r="C276" s="833"/>
      <c r="D276" s="833"/>
      <c r="E276" s="833"/>
      <c r="F276" s="833"/>
      <c r="G276" s="833"/>
      <c r="H276" s="833"/>
      <c r="I276" s="833"/>
      <c r="J276" s="83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7"/>
      <c r="C281" s="823"/>
      <c r="D281" s="823"/>
      <c r="E281" s="823"/>
      <c r="F281" s="823"/>
      <c r="G281" s="823"/>
      <c r="H281" s="823"/>
      <c r="I281" s="823"/>
      <c r="J281" s="82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7"/>
      <c r="C283" s="823"/>
      <c r="D283" s="823"/>
      <c r="E283" s="823"/>
      <c r="F283" s="823"/>
      <c r="G283" s="823"/>
      <c r="H283" s="823"/>
      <c r="I283" s="823"/>
      <c r="J283" s="82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7"/>
      <c r="C285" s="823"/>
      <c r="D285" s="823"/>
      <c r="E285" s="823"/>
      <c r="F285" s="823"/>
      <c r="G285" s="823"/>
      <c r="H285" s="823"/>
      <c r="I285" s="823"/>
      <c r="J285" s="82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30"/>
      <c r="C296" s="825"/>
      <c r="D296" s="825"/>
      <c r="E296" s="825"/>
      <c r="F296" s="825"/>
      <c r="G296" s="825"/>
      <c r="H296" s="825"/>
      <c r="I296" s="825"/>
      <c r="J296" s="82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30"/>
      <c r="C297" s="825"/>
      <c r="D297" s="825"/>
      <c r="E297" s="825"/>
      <c r="F297" s="825"/>
      <c r="G297" s="825"/>
      <c r="H297" s="825"/>
      <c r="I297" s="825"/>
      <c r="J297" s="82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30"/>
      <c r="C298" s="825"/>
      <c r="D298" s="825"/>
      <c r="E298" s="825"/>
      <c r="F298" s="825"/>
      <c r="G298" s="825"/>
      <c r="H298" s="825"/>
      <c r="I298" s="825"/>
      <c r="J298" s="82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30"/>
      <c r="C299" s="825"/>
      <c r="D299" s="825"/>
      <c r="E299" s="825"/>
      <c r="F299" s="825"/>
      <c r="G299" s="825"/>
      <c r="H299" s="825"/>
      <c r="I299" s="825"/>
      <c r="J299" s="82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30"/>
      <c r="C300" s="825"/>
      <c r="D300" s="825"/>
      <c r="E300" s="825"/>
      <c r="F300" s="825"/>
      <c r="G300" s="825"/>
      <c r="H300" s="825"/>
      <c r="I300" s="825"/>
      <c r="J300" s="82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30"/>
      <c r="C301" s="825"/>
      <c r="D301" s="825"/>
      <c r="E301" s="825"/>
      <c r="F301" s="825"/>
      <c r="G301" s="825"/>
      <c r="H301" s="825"/>
      <c r="I301" s="825"/>
      <c r="J301" s="82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30"/>
      <c r="C302" s="825"/>
      <c r="D302" s="825"/>
      <c r="E302" s="825"/>
      <c r="F302" s="825"/>
      <c r="G302" s="825"/>
      <c r="H302" s="825"/>
      <c r="I302" s="825"/>
      <c r="J302" s="82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30"/>
      <c r="C303" s="825"/>
      <c r="D303" s="825"/>
      <c r="E303" s="825"/>
      <c r="F303" s="825"/>
      <c r="G303" s="825"/>
      <c r="H303" s="825"/>
      <c r="I303" s="825"/>
      <c r="J303" s="82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30"/>
      <c r="C304" s="825"/>
      <c r="D304" s="825"/>
      <c r="E304" s="825"/>
      <c r="F304" s="825"/>
      <c r="G304" s="825"/>
      <c r="H304" s="825"/>
      <c r="I304" s="825"/>
      <c r="J304" s="82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30"/>
      <c r="C305" s="825"/>
      <c r="D305" s="825"/>
      <c r="E305" s="825"/>
      <c r="F305" s="825"/>
      <c r="G305" s="825"/>
      <c r="H305" s="825"/>
      <c r="I305" s="825"/>
      <c r="J305" s="82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30"/>
      <c r="C306" s="825"/>
      <c r="D306" s="825"/>
      <c r="E306" s="825"/>
      <c r="F306" s="825"/>
      <c r="G306" s="825"/>
      <c r="H306" s="825"/>
      <c r="I306" s="825"/>
      <c r="J306" s="82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30"/>
      <c r="C307" s="825"/>
      <c r="D307" s="825"/>
      <c r="E307" s="825"/>
      <c r="F307" s="825"/>
      <c r="G307" s="825"/>
      <c r="H307" s="825"/>
      <c r="I307" s="825"/>
      <c r="J307" s="82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30"/>
      <c r="C308" s="825"/>
      <c r="D308" s="825"/>
      <c r="E308" s="825"/>
      <c r="F308" s="825"/>
      <c r="G308" s="825"/>
      <c r="H308" s="825"/>
      <c r="I308" s="825"/>
      <c r="J308" s="82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30"/>
      <c r="C309" s="825"/>
      <c r="D309" s="825"/>
      <c r="E309" s="825"/>
      <c r="F309" s="825"/>
      <c r="G309" s="825"/>
      <c r="H309" s="825"/>
      <c r="I309" s="825"/>
      <c r="J309" s="825"/>
      <c r="K309" s="57">
        <v>81101500</v>
      </c>
      <c r="L309" s="58" t="s">
        <v>514</v>
      </c>
      <c r="M309" s="59"/>
      <c r="N309" s="59"/>
      <c r="O309" s="60" t="s">
        <v>515</v>
      </c>
      <c r="P309" s="60" t="s">
        <v>516</v>
      </c>
      <c r="Q309" s="61">
        <v>49087500</v>
      </c>
      <c r="R309" s="62"/>
      <c r="S309" s="72"/>
      <c r="T309" s="58"/>
    </row>
    <row r="310" spans="2:20" ht="30" outlineLevel="1" x14ac:dyDescent="0.2">
      <c r="B310" s="830"/>
      <c r="C310" s="825"/>
      <c r="D310" s="825"/>
      <c r="E310" s="825"/>
      <c r="F310" s="825"/>
      <c r="G310" s="825"/>
      <c r="H310" s="825"/>
      <c r="I310" s="825"/>
      <c r="J310" s="82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30"/>
      <c r="C311" s="825"/>
      <c r="D311" s="825"/>
      <c r="E311" s="825"/>
      <c r="F311" s="825"/>
      <c r="G311" s="825"/>
      <c r="H311" s="825"/>
      <c r="I311" s="825"/>
      <c r="J311" s="82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30"/>
      <c r="C312" s="825"/>
      <c r="D312" s="825"/>
      <c r="E312" s="825"/>
      <c r="F312" s="825"/>
      <c r="G312" s="825"/>
      <c r="H312" s="825"/>
      <c r="I312" s="825"/>
      <c r="J312" s="82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3"/>
      <c r="C318" s="823"/>
      <c r="D318" s="823"/>
      <c r="E318" s="823"/>
      <c r="F318" s="823"/>
      <c r="G318" s="823"/>
      <c r="H318" s="823"/>
      <c r="I318" s="823"/>
      <c r="J318" s="82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25"/>
      <c r="C319" s="825"/>
      <c r="D319" s="825"/>
      <c r="E319" s="825"/>
      <c r="F319" s="825"/>
      <c r="G319" s="825"/>
      <c r="H319" s="825"/>
      <c r="I319" s="825"/>
      <c r="J319" s="82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25"/>
      <c r="C320" s="825"/>
      <c r="D320" s="825"/>
      <c r="E320" s="825"/>
      <c r="F320" s="825"/>
      <c r="G320" s="825"/>
      <c r="H320" s="825"/>
      <c r="I320" s="825"/>
      <c r="J320" s="82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25"/>
      <c r="C321" s="825"/>
      <c r="D321" s="825"/>
      <c r="E321" s="825"/>
      <c r="F321" s="825"/>
      <c r="G321" s="825"/>
      <c r="H321" s="825"/>
      <c r="I321" s="825"/>
      <c r="J321" s="82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25"/>
      <c r="C322" s="825"/>
      <c r="D322" s="825"/>
      <c r="E322" s="825"/>
      <c r="F322" s="825"/>
      <c r="G322" s="825"/>
      <c r="H322" s="825"/>
      <c r="I322" s="825"/>
      <c r="J322" s="82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25"/>
      <c r="C323" s="825"/>
      <c r="D323" s="825"/>
      <c r="E323" s="825"/>
      <c r="F323" s="825"/>
      <c r="G323" s="825"/>
      <c r="H323" s="825"/>
      <c r="I323" s="825"/>
      <c r="J323" s="82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25"/>
      <c r="C324" s="825"/>
      <c r="D324" s="825"/>
      <c r="E324" s="825"/>
      <c r="F324" s="825"/>
      <c r="G324" s="825"/>
      <c r="H324" s="825"/>
      <c r="I324" s="825"/>
      <c r="J324" s="82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25"/>
      <c r="C325" s="825"/>
      <c r="D325" s="825"/>
      <c r="E325" s="825"/>
      <c r="F325" s="825"/>
      <c r="G325" s="825"/>
      <c r="H325" s="825"/>
      <c r="I325" s="825"/>
      <c r="J325" s="82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25"/>
      <c r="C326" s="825"/>
      <c r="D326" s="825"/>
      <c r="E326" s="825"/>
      <c r="F326" s="825"/>
      <c r="G326" s="825"/>
      <c r="H326" s="825"/>
      <c r="I326" s="825"/>
      <c r="J326" s="82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25"/>
      <c r="C327" s="825"/>
      <c r="D327" s="825"/>
      <c r="E327" s="825"/>
      <c r="F327" s="825"/>
      <c r="G327" s="825"/>
      <c r="H327" s="825"/>
      <c r="I327" s="825"/>
      <c r="J327" s="82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25"/>
      <c r="C328" s="825"/>
      <c r="D328" s="825"/>
      <c r="E328" s="825"/>
      <c r="F328" s="825"/>
      <c r="G328" s="825"/>
      <c r="H328" s="825"/>
      <c r="I328" s="825"/>
      <c r="J328" s="82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25"/>
      <c r="C329" s="825"/>
      <c r="D329" s="825"/>
      <c r="E329" s="825"/>
      <c r="F329" s="825"/>
      <c r="G329" s="825"/>
      <c r="H329" s="825"/>
      <c r="I329" s="825"/>
      <c r="J329" s="82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25"/>
      <c r="C330" s="825"/>
      <c r="D330" s="825"/>
      <c r="E330" s="825"/>
      <c r="F330" s="825"/>
      <c r="G330" s="825"/>
      <c r="H330" s="825"/>
      <c r="I330" s="825"/>
      <c r="J330" s="82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25"/>
      <c r="C331" s="825"/>
      <c r="D331" s="825"/>
      <c r="E331" s="825"/>
      <c r="F331" s="825"/>
      <c r="G331" s="825"/>
      <c r="H331" s="825"/>
      <c r="I331" s="825"/>
      <c r="J331" s="82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25"/>
      <c r="C332" s="825"/>
      <c r="D332" s="825"/>
      <c r="E332" s="825"/>
      <c r="F332" s="825"/>
      <c r="G332" s="825"/>
      <c r="H332" s="825"/>
      <c r="I332" s="825"/>
      <c r="J332" s="82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25"/>
      <c r="C333" s="825"/>
      <c r="D333" s="825"/>
      <c r="E333" s="825"/>
      <c r="F333" s="825"/>
      <c r="G333" s="825"/>
      <c r="H333" s="825"/>
      <c r="I333" s="825"/>
      <c r="J333" s="82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2023-03-01T14:00:36Z</dcterms:modified>
</cp:coreProperties>
</file>