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3410" windowHeight="261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2023'!$B$6:$W$332</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01" i="10" l="1"/>
  <c r="Q136" i="10"/>
  <c r="Q24" i="10"/>
  <c r="Q18" i="10"/>
  <c r="Q262" i="10" l="1"/>
  <c r="Q218" i="10"/>
  <c r="Q260" i="10"/>
  <c r="Q217" i="10"/>
  <c r="Q128" i="10" l="1"/>
  <c r="Q118" i="10"/>
  <c r="Q161" i="10"/>
  <c r="Q168" i="10" l="1"/>
  <c r="Q87" i="10"/>
  <c r="Q141" i="10"/>
  <c r="Q153" i="10"/>
  <c r="Q173" i="10"/>
  <c r="Q125" i="10" l="1"/>
  <c r="W306" i="10" l="1"/>
  <c r="Q299" i="10"/>
  <c r="Q294" i="10"/>
  <c r="W263" i="10" l="1"/>
  <c r="W332" i="10"/>
  <c r="W331" i="10"/>
  <c r="W326" i="10"/>
  <c r="W325" i="10"/>
  <c r="W324" i="10"/>
  <c r="W323" i="10"/>
  <c r="W322" i="10"/>
  <c r="W321" i="10"/>
  <c r="W320" i="10"/>
  <c r="W319" i="10"/>
  <c r="W318" i="10"/>
  <c r="W317" i="10"/>
  <c r="W316" i="10"/>
  <c r="W315" i="10"/>
  <c r="W314" i="10"/>
  <c r="W313" i="10"/>
  <c r="W312" i="10"/>
  <c r="W311" i="10"/>
  <c r="W310" i="10"/>
  <c r="W309" i="10"/>
  <c r="W305" i="10"/>
  <c r="W304" i="10"/>
  <c r="W303" i="10"/>
  <c r="W302" i="10"/>
  <c r="W301" i="10"/>
  <c r="W300" i="10"/>
  <c r="W299" i="10"/>
  <c r="W298" i="10"/>
  <c r="W297" i="10"/>
  <c r="W296" i="10"/>
  <c r="W295" i="10"/>
  <c r="W284" i="10"/>
  <c r="W282" i="10"/>
  <c r="W280" i="10"/>
  <c r="W275" i="10"/>
  <c r="W273" i="10"/>
  <c r="W270" i="10"/>
  <c r="W269" i="10"/>
  <c r="W265" i="10"/>
  <c r="W264" i="10"/>
  <c r="W262" i="10"/>
  <c r="W261" i="10"/>
  <c r="W260" i="10"/>
  <c r="W259" i="10"/>
  <c r="W257" i="10"/>
  <c r="W256" i="10"/>
  <c r="W253" i="10"/>
  <c r="W252" i="10"/>
  <c r="W251" i="10"/>
  <c r="W250" i="10"/>
  <c r="W249" i="10"/>
  <c r="W248" i="10"/>
  <c r="W243" i="10"/>
  <c r="W239" i="10"/>
  <c r="W234" i="10"/>
  <c r="W230" i="10"/>
  <c r="W229" i="10"/>
  <c r="W228" i="10"/>
  <c r="W226" i="10"/>
  <c r="W225" i="10"/>
  <c r="W223" i="10"/>
  <c r="W222" i="10"/>
  <c r="W221" i="10"/>
  <c r="W220" i="10"/>
  <c r="W219" i="10"/>
  <c r="W218" i="10"/>
  <c r="W217" i="10"/>
  <c r="W216" i="10"/>
  <c r="W215" i="10"/>
  <c r="W214" i="10"/>
  <c r="W213" i="10"/>
  <c r="W208" i="10"/>
  <c r="W205" i="10"/>
  <c r="W203" i="10"/>
  <c r="W202" i="10"/>
  <c r="W199" i="10"/>
  <c r="W198" i="10"/>
  <c r="W195" i="10"/>
  <c r="W192" i="10"/>
  <c r="W185" i="10"/>
  <c r="W183" i="10"/>
  <c r="W180" i="10"/>
  <c r="W179" i="10"/>
  <c r="W176" i="10"/>
  <c r="W173" i="10"/>
  <c r="W172" i="10"/>
  <c r="W167" i="10"/>
  <c r="W166" i="10"/>
  <c r="W165" i="10"/>
  <c r="W164" i="10"/>
  <c r="W163" i="10"/>
  <c r="W162" i="10"/>
  <c r="W160" i="10"/>
  <c r="W159" i="10"/>
  <c r="W157" i="10"/>
  <c r="W153" i="10"/>
  <c r="W149" i="10"/>
  <c r="W148" i="10"/>
  <c r="W146" i="10"/>
  <c r="W145" i="10"/>
  <c r="W144" i="10"/>
  <c r="W141" i="10"/>
  <c r="W140"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7" i="10"/>
  <c r="W76" i="10"/>
  <c r="W73" i="10"/>
  <c r="W69" i="10"/>
  <c r="W66" i="10"/>
  <c r="W64" i="10"/>
  <c r="W62" i="10"/>
  <c r="W59" i="10"/>
  <c r="W57" i="10"/>
  <c r="W54" i="10"/>
  <c r="W52" i="10"/>
  <c r="W49" i="10"/>
  <c r="W47" i="10"/>
  <c r="W46" i="10"/>
  <c r="W42" i="10"/>
  <c r="W41" i="10"/>
  <c r="W39" i="10"/>
  <c r="W38" i="10"/>
  <c r="W36" i="10"/>
  <c r="W34" i="10"/>
  <c r="W30" i="10"/>
  <c r="W24" i="10"/>
  <c r="W18" i="10"/>
  <c r="W15" i="10"/>
  <c r="W13" i="10"/>
  <c r="W14" i="10"/>
  <c r="Q77" i="10" l="1"/>
  <c r="Q317" i="10" l="1"/>
  <c r="Q42" i="10" l="1"/>
  <c r="Q14" i="10"/>
  <c r="Q13" i="10" l="1"/>
  <c r="Q256" i="10" l="1"/>
  <c r="Q257" i="10"/>
  <c r="Q140" i="10" l="1"/>
  <c r="Q259" i="10" l="1"/>
  <c r="Q263" i="10"/>
  <c r="Q228" i="10" l="1"/>
  <c r="Q261" i="10" l="1"/>
  <c r="Q219" i="10"/>
  <c r="Q319" i="10" l="1"/>
  <c r="Q322" i="10"/>
  <c r="Q79" i="10" l="1"/>
  <c r="Q180" i="10"/>
  <c r="Q112" i="10"/>
  <c r="Q255" i="10" l="1"/>
  <c r="Q308" i="10"/>
  <c r="Q330" i="10"/>
  <c r="Q329" i="10" s="1"/>
  <c r="Q293" i="10" l="1"/>
  <c r="Q328" i="10"/>
  <c r="Q12" i="10"/>
  <c r="Q327" i="10" l="1"/>
  <c r="S260" i="10"/>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L9" i="13" l="1"/>
  <c r="G6" i="13"/>
  <c r="L6" i="13" s="1"/>
  <c r="L13" i="13"/>
  <c r="L11" i="13"/>
  <c r="L12" i="13"/>
  <c r="L10" i="13"/>
  <c r="L8" i="13"/>
  <c r="L14" i="13"/>
  <c r="L7" i="13"/>
  <c r="Q252" i="10"/>
  <c r="Q247" i="10" l="1"/>
  <c r="Q268" i="10"/>
  <c r="Q212" i="10"/>
  <c r="Q267" i="10" l="1"/>
  <c r="Q246" i="10"/>
  <c r="Q230"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45" i="10" l="1"/>
  <c r="Q266" i="10"/>
  <c r="H5" i="13"/>
  <c r="K5" i="13" s="1"/>
  <c r="Q224" i="10"/>
  <c r="Q227" i="10"/>
  <c r="Q242" i="10" l="1"/>
  <c r="Q238" i="10"/>
  <c r="Q233"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2" i="10"/>
  <c r="Q22" i="10"/>
  <c r="Q28" i="10"/>
  <c r="Q237" i="10"/>
  <c r="Q44" i="10"/>
  <c r="Q170" i="10"/>
  <c r="Q241" i="10"/>
  <c r="Q67" i="10"/>
  <c r="Q174" i="10"/>
  <c r="Q55" i="10"/>
  <c r="Q50" i="10"/>
  <c r="Q60" i="10"/>
  <c r="Q32" i="10"/>
  <c r="Q155" i="10"/>
  <c r="Q142" i="10"/>
  <c r="Q211" i="10"/>
  <c r="Q152" i="10"/>
  <c r="Q182" i="10"/>
  <c r="Q184" i="10"/>
  <c r="Q194" i="10"/>
  <c r="Q196" i="10"/>
  <c r="Q207" i="10"/>
  <c r="Q191" i="10"/>
  <c r="Q190" i="10" l="1"/>
  <c r="Q231" i="10"/>
  <c r="Q181" i="10"/>
  <c r="Q206" i="10"/>
  <c r="Q151" i="10"/>
  <c r="Q31" i="10"/>
  <c r="Q236" i="10"/>
  <c r="Q21" i="10"/>
  <c r="Q240" i="10"/>
  <c r="Q193" i="10"/>
  <c r="Q43" i="10"/>
  <c r="Q105" i="10"/>
  <c r="Q117" i="10"/>
  <c r="Q154" i="10"/>
  <c r="Q200" i="10"/>
  <c r="Q210" i="10"/>
  <c r="Q20" i="10" l="1"/>
  <c r="Q116" i="10"/>
  <c r="Q104" i="10"/>
  <c r="Q189" i="10"/>
  <c r="Q235" i="10"/>
  <c r="Q150" i="10"/>
  <c r="Q169" i="10"/>
  <c r="Q272" i="10"/>
  <c r="Q274" i="10"/>
  <c r="Q279" i="10"/>
  <c r="Q281" i="10"/>
  <c r="Q283" i="10"/>
  <c r="Q285" i="10"/>
  <c r="Q288" i="10"/>
  <c r="Q307" i="10"/>
  <c r="Q110" i="10" l="1"/>
  <c r="Q292" i="10"/>
  <c r="Q188" i="10"/>
  <c r="Q278" i="10"/>
  <c r="Q103" i="10"/>
  <c r="Q19" i="10"/>
  <c r="Q271" i="10"/>
  <c r="Q102" i="10" l="1"/>
  <c r="Q277" i="10"/>
  <c r="Q291" i="10"/>
  <c r="F14" i="13"/>
  <c r="F13" i="13"/>
  <c r="I13" i="13" s="1"/>
  <c r="J13" i="13" s="1"/>
  <c r="F12" i="13"/>
  <c r="I12" i="13" s="1"/>
  <c r="J12" i="13" s="1"/>
  <c r="F11" i="13"/>
  <c r="Q290" i="10" l="1"/>
  <c r="Q276"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58" i="10"/>
  <c r="Q25" i="10" l="1"/>
  <c r="Q7" i="10" s="1"/>
  <c r="S7" i="10" s="1"/>
  <c r="Q254" i="10"/>
  <c r="Q244" i="10" l="1"/>
  <c r="Q209"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charset val="1"/>
          </rPr>
          <t xml:space="preserve">Oficio: </t>
        </r>
        <r>
          <rPr>
            <sz val="9"/>
            <color indexed="81"/>
            <rFont val="Tahoma"/>
            <family val="2"/>
          </rPr>
          <t>65944</t>
        </r>
        <r>
          <rPr>
            <b/>
            <sz val="9"/>
            <color indexed="81"/>
            <rFont val="Tahoma"/>
            <charset val="1"/>
          </rPr>
          <t xml:space="preserve">
Valor: </t>
        </r>
        <r>
          <rPr>
            <sz val="9"/>
            <color indexed="81"/>
            <rFont val="Tahoma"/>
            <family val="2"/>
          </rPr>
          <t>$ 70.000.000</t>
        </r>
        <r>
          <rPr>
            <b/>
            <sz val="9"/>
            <color indexed="81"/>
            <rFont val="Tahoma"/>
            <charset val="1"/>
          </rPr>
          <t xml:space="preserve">
Se traslada a: </t>
        </r>
        <r>
          <rPr>
            <sz val="9"/>
            <color indexed="81"/>
            <rFont val="Tahoma"/>
            <family val="2"/>
          </rPr>
          <t>SUMINISTRO GAS NATURAL Y SUMINISTRO ELECTRICIDAD MONOFÁSICA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Q125" authorId="1" shapeId="0">
      <text>
        <r>
          <rPr>
            <b/>
            <sz val="9"/>
            <color indexed="81"/>
            <rFont val="Tahoma"/>
            <charset val="1"/>
          </rPr>
          <t xml:space="preserve">Oficio: </t>
        </r>
        <r>
          <rPr>
            <sz val="9"/>
            <color indexed="81"/>
            <rFont val="Tahoma"/>
            <family val="2"/>
          </rPr>
          <t>64398</t>
        </r>
        <r>
          <rPr>
            <b/>
            <sz val="9"/>
            <color indexed="81"/>
            <rFont val="Tahoma"/>
            <charset val="1"/>
          </rPr>
          <t xml:space="preserve">
Valor: </t>
        </r>
        <r>
          <rPr>
            <sz val="9"/>
            <color indexed="81"/>
            <rFont val="Tahoma"/>
            <family val="2"/>
          </rPr>
          <t>$ 17.000.000</t>
        </r>
        <r>
          <rPr>
            <b/>
            <sz val="9"/>
            <color indexed="81"/>
            <rFont val="Tahoma"/>
            <charset val="1"/>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text>
    </comment>
    <comment ref="K138" authorId="1" shapeId="0">
      <text>
        <r>
          <rPr>
            <b/>
            <sz val="9"/>
            <color indexed="81"/>
            <rFont val="Tahoma"/>
            <charset val="1"/>
          </rPr>
          <t xml:space="preserve">Oficio: </t>
        </r>
        <r>
          <rPr>
            <sz val="9"/>
            <color indexed="81"/>
            <rFont val="Tahoma"/>
            <family val="2"/>
          </rPr>
          <t>63695</t>
        </r>
        <r>
          <rPr>
            <b/>
            <sz val="9"/>
            <color indexed="81"/>
            <rFont val="Tahoma"/>
            <charset val="1"/>
          </rPr>
          <t xml:space="preserve">
Se cambia UNSPSC: </t>
        </r>
        <r>
          <rPr>
            <sz val="9"/>
            <color indexed="81"/>
            <rFont val="Tahoma"/>
            <family val="2"/>
          </rPr>
          <t>82112200</t>
        </r>
        <r>
          <rPr>
            <sz val="9"/>
            <color indexed="81"/>
            <rFont val="Tahoma"/>
            <charset val="1"/>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21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17"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1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Q219"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2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56"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5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t>
        </r>
      </text>
    </comment>
    <comment ref="Q259"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0"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Q26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2"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Q26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99" authorId="1" shapeId="0">
      <text>
        <r>
          <rPr>
            <b/>
            <sz val="9"/>
            <color indexed="81"/>
            <rFont val="Tahoma"/>
            <charset val="1"/>
          </rPr>
          <t xml:space="preserve">Oficio: </t>
        </r>
        <r>
          <rPr>
            <sz val="9"/>
            <color indexed="81"/>
            <rFont val="Tahoma"/>
            <family val="2"/>
          </rPr>
          <t>63242-63267-63269</t>
        </r>
        <r>
          <rPr>
            <b/>
            <sz val="9"/>
            <color indexed="81"/>
            <rFont val="Tahoma"/>
            <charset val="1"/>
          </rPr>
          <t xml:space="preserve">
Valor: </t>
        </r>
        <r>
          <rPr>
            <sz val="9"/>
            <color indexed="81"/>
            <rFont val="Tahoma"/>
            <family val="2"/>
          </rPr>
          <t>$61.325.569</t>
        </r>
        <r>
          <rPr>
            <b/>
            <sz val="9"/>
            <color indexed="81"/>
            <rFont val="Tahoma"/>
            <charset val="1"/>
          </rPr>
          <t xml:space="preserve">
Se Traslada a: </t>
        </r>
        <r>
          <rPr>
            <sz val="9"/>
            <color indexed="81"/>
            <rFont val="Tahoma"/>
            <family val="2"/>
          </rPr>
          <t>Adición interventoría proyecto Buenavista - Guajira</t>
        </r>
      </text>
    </comment>
    <comment ref="Q306"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17"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19"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22"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26"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<sst xmlns="http://schemas.openxmlformats.org/spreadsheetml/2006/main" count="111541" uniqueCount="106213">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</sst>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3"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b/>
      <sz val="9"/>
      <color indexed="81"/>
      <name val="Tahoma"/>
      <charset val="1"/>
    </font>
    <font>
      <sz val="9"/>
      <color indexed="81"/>
      <name val="Tahoma"/>
      <charset val="1"/>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5">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W521"/>
  <sheetViews>
    <sheetView showGridLines="0" tabSelected="1" topLeftCell="O6" zoomScale="90" zoomScaleNormal="90" workbookViewId="0">
      <pane ySplit="1350" topLeftCell="A114" activePane="bottomLeft"/>
      <selection activeCell="A6" sqref="A1:XFD1048576"/>
      <selection pane="bottomLeft" activeCell="Q136" sqref="Q136"/>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6" customWidth="1"/>
    <col min="14" max="14" width="15.7109375" style="765" customWidth="1"/>
    <col min="15" max="15" width="18.140625" style="766" customWidth="1"/>
    <col min="16" max="16" width="18.140625" style="767" customWidth="1"/>
    <col min="17" max="17" width="20.5703125" style="736" customWidth="1"/>
    <col min="18" max="18" width="22.28515625" style="9" customWidth="1"/>
    <col min="19" max="19" width="25" style="5" customWidth="1"/>
    <col min="20" max="23" width="26.7109375" style="10" customWidth="1"/>
    <col min="24" max="16384" width="11.5703125" style="348"/>
  </cols>
  <sheetData>
    <row r="1" spans="2:23" x14ac:dyDescent="0.2">
      <c r="B1" s="5"/>
      <c r="C1" s="5"/>
      <c r="D1" s="5"/>
      <c r="E1" s="5"/>
      <c r="F1" s="5"/>
      <c r="G1" s="5"/>
      <c r="H1" s="5"/>
      <c r="I1" s="5"/>
      <c r="J1" s="5"/>
      <c r="K1" s="5"/>
      <c r="L1" s="5"/>
      <c r="M1" s="764"/>
    </row>
    <row r="2" spans="2:23" ht="15.75" x14ac:dyDescent="0.25">
      <c r="B2" s="11" t="s">
        <v>106208</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8" t="s">
        <v>147</v>
      </c>
      <c r="U6" s="15" t="s">
        <v>106205</v>
      </c>
      <c r="V6" s="16" t="s">
        <v>106206</v>
      </c>
      <c r="W6" s="810" t="s">
        <v>106207</v>
      </c>
    </row>
    <row r="7" spans="2:23" ht="15.75" x14ac:dyDescent="0.2">
      <c r="B7" s="309" t="s">
        <v>7</v>
      </c>
      <c r="C7" s="309" t="s">
        <v>20</v>
      </c>
      <c r="D7" s="309"/>
      <c r="E7" s="309"/>
      <c r="F7" s="309"/>
      <c r="G7" s="309"/>
      <c r="H7" s="309"/>
      <c r="I7" s="309"/>
      <c r="J7" s="309"/>
      <c r="K7" s="326"/>
      <c r="L7" s="315" t="s">
        <v>244</v>
      </c>
      <c r="M7" s="768"/>
      <c r="N7" s="768"/>
      <c r="O7" s="769"/>
      <c r="P7" s="769"/>
      <c r="Q7" s="738">
        <f>+Q8+Q25</f>
        <v>5465000000</v>
      </c>
      <c r="R7" s="228">
        <v>5465000000</v>
      </c>
      <c r="S7" s="251">
        <f>+Q7-R7</f>
        <v>0</v>
      </c>
      <c r="T7" s="679"/>
      <c r="U7" s="811"/>
      <c r="V7" s="799"/>
      <c r="W7" s="812"/>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1"/>
      <c r="V8" s="799"/>
      <c r="W8" s="812"/>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3"/>
      <c r="V9" s="800"/>
      <c r="W9" s="81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3"/>
      <c r="V10" s="800"/>
      <c r="W10" s="81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3"/>
      <c r="V11" s="800"/>
      <c r="W11" s="81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3"/>
      <c r="V12" s="800"/>
      <c r="W12" s="814"/>
    </row>
    <row r="13" spans="2:23"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4">
        <f>100000000-100000000</f>
        <v>0</v>
      </c>
      <c r="R13" s="62"/>
      <c r="S13" s="63"/>
      <c r="T13" s="94" t="s">
        <v>166</v>
      </c>
      <c r="U13" s="815"/>
      <c r="V13" s="803"/>
      <c r="W13" s="81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5">
        <v>110000000</v>
      </c>
      <c r="V14" s="803"/>
      <c r="W14" s="816">
        <f>+V14-Q14</f>
        <v>-110000000</v>
      </c>
    </row>
    <row r="15" spans="2:23"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4">
        <v>67000000</v>
      </c>
      <c r="R15" s="62"/>
      <c r="S15" s="63"/>
      <c r="T15" s="94" t="s">
        <v>156</v>
      </c>
      <c r="U15" s="815">
        <v>67000000</v>
      </c>
      <c r="V15" s="803"/>
      <c r="W15" s="816">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3"/>
      <c r="V16" s="800"/>
      <c r="W16" s="81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3"/>
      <c r="V17" s="800"/>
      <c r="W17" s="814"/>
    </row>
    <row r="18" spans="2:23" ht="36.75" customHeight="1" x14ac:dyDescent="0.2">
      <c r="B18" s="321"/>
      <c r="C18" s="93"/>
      <c r="D18" s="93"/>
      <c r="E18" s="93"/>
      <c r="F18" s="93"/>
      <c r="G18" s="93"/>
      <c r="H18" s="93"/>
      <c r="I18" s="93"/>
      <c r="J18" s="344"/>
      <c r="K18" s="328">
        <v>43211500</v>
      </c>
      <c r="L18" s="129" t="s">
        <v>106152</v>
      </c>
      <c r="M18" s="59">
        <v>44986</v>
      </c>
      <c r="N18" s="59" t="s">
        <v>315</v>
      </c>
      <c r="O18" s="60" t="s">
        <v>442</v>
      </c>
      <c r="P18" s="60" t="s">
        <v>333</v>
      </c>
      <c r="Q18" s="744">
        <f>70000000-70000000</f>
        <v>0</v>
      </c>
      <c r="R18" s="711"/>
      <c r="S18" s="793"/>
      <c r="T18" s="94" t="s">
        <v>156</v>
      </c>
      <c r="U18" s="815">
        <v>70000000</v>
      </c>
      <c r="V18" s="803"/>
      <c r="W18" s="816">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3"/>
      <c r="V19" s="800"/>
      <c r="W19" s="81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3"/>
      <c r="V20" s="800"/>
      <c r="W20" s="81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3"/>
      <c r="V21" s="800"/>
      <c r="W21" s="81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3"/>
      <c r="V22" s="800"/>
      <c r="W22" s="81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3"/>
      <c r="V23" s="800"/>
      <c r="W23" s="814"/>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5"/>
      <c r="V24" s="803"/>
      <c r="W24" s="816">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5288000000</v>
      </c>
      <c r="R25" s="209"/>
      <c r="S25" s="209"/>
      <c r="T25" s="680"/>
      <c r="U25" s="811"/>
      <c r="V25" s="799"/>
      <c r="W25" s="814"/>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705172000</v>
      </c>
      <c r="R26" s="210"/>
      <c r="S26" s="210"/>
      <c r="T26" s="684"/>
      <c r="U26" s="813"/>
      <c r="V26" s="800"/>
      <c r="W26" s="81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3"/>
      <c r="V27" s="800"/>
      <c r="W27" s="81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3"/>
      <c r="V28" s="800"/>
      <c r="W28" s="81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3"/>
      <c r="V29" s="800"/>
      <c r="W29" s="81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5">
        <v>10000000</v>
      </c>
      <c r="V30" s="803"/>
      <c r="W30" s="81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3"/>
      <c r="V31" s="800"/>
      <c r="W31" s="81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3"/>
      <c r="V32" s="800"/>
      <c r="W32" s="81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3"/>
      <c r="V33" s="800"/>
      <c r="W33" s="81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5">
        <v>3100000</v>
      </c>
      <c r="V34" s="803"/>
      <c r="W34" s="81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3"/>
      <c r="V35" s="800"/>
      <c r="W35" s="81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5">
        <v>10000000</v>
      </c>
      <c r="V36" s="803"/>
      <c r="W36" s="81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3"/>
      <c r="V37" s="800"/>
      <c r="W37" s="81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5">
        <v>500000</v>
      </c>
      <c r="V38" s="803"/>
      <c r="W38" s="81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5"/>
      <c r="V39" s="803"/>
      <c r="W39" s="81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3"/>
      <c r="V40" s="800"/>
      <c r="W40" s="814"/>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5">
        <v>72200000</v>
      </c>
      <c r="V41" s="803"/>
      <c r="W41" s="81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5"/>
      <c r="V42" s="803"/>
      <c r="W42" s="81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3"/>
      <c r="V43" s="800"/>
      <c r="W43" s="81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3"/>
      <c r="V44" s="800"/>
      <c r="W44" s="81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3"/>
      <c r="V45" s="800"/>
      <c r="W45" s="81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5">
        <v>14500000</v>
      </c>
      <c r="V46" s="803"/>
      <c r="W46" s="81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5">
        <v>45000000</v>
      </c>
      <c r="V47" s="803"/>
      <c r="W47" s="81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3"/>
      <c r="V48" s="800"/>
      <c r="W48" s="814"/>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106175</v>
      </c>
      <c r="U49" s="815"/>
      <c r="V49" s="803"/>
      <c r="W49" s="81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3"/>
      <c r="V50" s="800"/>
      <c r="W50" s="81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3"/>
      <c r="V51" s="800"/>
      <c r="W51" s="81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5">
        <v>4000000</v>
      </c>
      <c r="V52" s="803"/>
      <c r="W52" s="81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3"/>
      <c r="V53" s="800"/>
      <c r="W53" s="81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5">
        <v>40000000</v>
      </c>
      <c r="V54" s="803">
        <v>40000000</v>
      </c>
      <c r="W54" s="81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3"/>
      <c r="V55" s="800"/>
      <c r="W55" s="814"/>
    </row>
    <row r="56" spans="2:23"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3">
        <f>+Q57</f>
        <v>65000000</v>
      </c>
      <c r="R56" s="213"/>
      <c r="S56" s="213"/>
      <c r="T56" s="91"/>
      <c r="U56" s="813"/>
      <c r="V56" s="800"/>
      <c r="W56" s="81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5">
        <v>65000000</v>
      </c>
      <c r="V57" s="803"/>
      <c r="W57" s="81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3"/>
      <c r="V58" s="800"/>
      <c r="W58" s="81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5">
        <v>18000000</v>
      </c>
      <c r="V59" s="803"/>
      <c r="W59" s="81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3"/>
      <c r="V60" s="800"/>
      <c r="W60" s="81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3"/>
      <c r="V61" s="800"/>
      <c r="W61" s="814"/>
    </row>
    <row r="62" spans="2:23" ht="45" x14ac:dyDescent="0.2">
      <c r="B62" s="321"/>
      <c r="C62" s="93"/>
      <c r="D62" s="93"/>
      <c r="E62" s="93"/>
      <c r="F62" s="93"/>
      <c r="G62" s="93"/>
      <c r="H62" s="93"/>
      <c r="I62" s="93"/>
      <c r="J62" s="344"/>
      <c r="K62" s="328">
        <v>25172500</v>
      </c>
      <c r="L62" s="58" t="s">
        <v>360</v>
      </c>
      <c r="M62" s="59">
        <v>45087</v>
      </c>
      <c r="N62" s="59" t="s">
        <v>367</v>
      </c>
      <c r="O62" s="60" t="s">
        <v>362</v>
      </c>
      <c r="P62" s="60" t="s">
        <v>106194</v>
      </c>
      <c r="Q62" s="744">
        <v>10000000</v>
      </c>
      <c r="R62" s="62"/>
      <c r="S62" s="63"/>
      <c r="T62" s="94" t="s">
        <v>358</v>
      </c>
      <c r="U62" s="815">
        <v>10000000</v>
      </c>
      <c r="V62" s="803"/>
      <c r="W62" s="81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3"/>
      <c r="V63" s="800"/>
      <c r="W63" s="814"/>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5"/>
      <c r="V64" s="803"/>
      <c r="W64" s="81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3"/>
      <c r="V65" s="800"/>
      <c r="W65" s="81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5"/>
      <c r="V66" s="803"/>
      <c r="W66" s="81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3"/>
      <c r="V67" s="800"/>
      <c r="W67" s="81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3"/>
      <c r="V68" s="800"/>
      <c r="W68" s="81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106175</v>
      </c>
      <c r="U69" s="815"/>
      <c r="V69" s="803"/>
      <c r="W69" s="81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243572000</v>
      </c>
      <c r="R70" s="211"/>
      <c r="S70" s="211"/>
      <c r="T70" s="682"/>
      <c r="U70" s="813"/>
      <c r="V70" s="800"/>
      <c r="W70" s="81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3"/>
      <c r="V71" s="800"/>
      <c r="W71" s="81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3"/>
      <c r="V72" s="800"/>
      <c r="W72" s="814"/>
    </row>
    <row r="73" spans="1:23"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4">
        <v>20000000</v>
      </c>
      <c r="R73" s="62"/>
      <c r="S73" s="63"/>
      <c r="T73" s="94" t="s">
        <v>401</v>
      </c>
      <c r="U73" s="815">
        <v>20000000</v>
      </c>
      <c r="V73" s="803"/>
      <c r="W73" s="81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5572000</v>
      </c>
      <c r="R74" s="212"/>
      <c r="S74" s="212"/>
      <c r="T74" s="90"/>
      <c r="U74" s="813"/>
      <c r="V74" s="800"/>
      <c r="W74" s="81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5572000</v>
      </c>
      <c r="R75" s="213"/>
      <c r="S75" s="213"/>
      <c r="T75" s="91"/>
      <c r="U75" s="813"/>
      <c r="V75" s="800"/>
      <c r="W75" s="81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v>4800000</v>
      </c>
      <c r="R76" s="62"/>
      <c r="S76" s="63"/>
      <c r="T76" s="94" t="s">
        <v>156</v>
      </c>
      <c r="U76" s="815">
        <v>4800000</v>
      </c>
      <c r="V76" s="803">
        <v>2483187.5</v>
      </c>
      <c r="W76" s="816">
        <f t="shared" si="1"/>
        <v>-2316812.5</v>
      </c>
    </row>
    <row r="77" spans="1:23" ht="36" customHeight="1" x14ac:dyDescent="0.2">
      <c r="B77" s="321"/>
      <c r="C77" s="93"/>
      <c r="D77" s="93"/>
      <c r="E77" s="93"/>
      <c r="F77" s="93"/>
      <c r="G77" s="93"/>
      <c r="H77" s="93"/>
      <c r="I77" s="93"/>
      <c r="J77" s="344"/>
      <c r="K77" s="706">
        <v>43233200</v>
      </c>
      <c r="L77" s="58" t="s">
        <v>106193</v>
      </c>
      <c r="M77" s="59">
        <v>44941</v>
      </c>
      <c r="N77" s="59" t="s">
        <v>259</v>
      </c>
      <c r="O77" s="60" t="s">
        <v>234</v>
      </c>
      <c r="P77" s="60" t="s">
        <v>221</v>
      </c>
      <c r="Q77" s="744">
        <f>31000000+2772000-33000000</f>
        <v>772000</v>
      </c>
      <c r="R77" s="62"/>
      <c r="S77" s="63"/>
      <c r="T77" s="94" t="s">
        <v>263</v>
      </c>
      <c r="U77" s="815"/>
      <c r="V77" s="803"/>
      <c r="W77" s="816">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199000000</v>
      </c>
      <c r="R78" s="212"/>
      <c r="S78" s="212"/>
      <c r="T78" s="90"/>
      <c r="U78" s="813"/>
      <c r="V78" s="800"/>
      <c r="W78" s="81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199000000</v>
      </c>
      <c r="R79" s="213"/>
      <c r="S79" s="213"/>
      <c r="T79" s="91"/>
      <c r="U79" s="813"/>
      <c r="V79" s="800"/>
      <c r="W79" s="814"/>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5"/>
      <c r="V80" s="803"/>
      <c r="W80" s="816">
        <f t="shared" ref="W80:W141" si="2">+V80-Q80</f>
        <v>0</v>
      </c>
    </row>
    <row r="81" spans="1:23" ht="30" x14ac:dyDescent="0.2">
      <c r="A81" s="710"/>
      <c r="B81" s="321"/>
      <c r="C81" s="93"/>
      <c r="D81" s="93"/>
      <c r="E81" s="93"/>
      <c r="F81" s="93"/>
      <c r="G81" s="93"/>
      <c r="H81" s="93"/>
      <c r="I81" s="93"/>
      <c r="J81" s="344"/>
      <c r="K81" s="706">
        <v>43233200</v>
      </c>
      <c r="L81" s="58" t="s">
        <v>106193</v>
      </c>
      <c r="M81" s="59">
        <v>44941</v>
      </c>
      <c r="N81" s="59" t="s">
        <v>259</v>
      </c>
      <c r="O81" s="60" t="s">
        <v>234</v>
      </c>
      <c r="P81" s="60" t="s">
        <v>221</v>
      </c>
      <c r="Q81" s="744">
        <v>33000000</v>
      </c>
      <c r="R81" s="62"/>
      <c r="S81" s="63"/>
      <c r="T81" s="94" t="s">
        <v>263</v>
      </c>
      <c r="U81" s="815">
        <v>33000000</v>
      </c>
      <c r="V81" s="803"/>
      <c r="W81" s="816">
        <f t="shared" si="2"/>
        <v>-33000000</v>
      </c>
    </row>
    <row r="82" spans="1:23" ht="60" x14ac:dyDescent="0.2">
      <c r="B82" s="321"/>
      <c r="C82" s="93"/>
      <c r="D82" s="93"/>
      <c r="E82" s="93"/>
      <c r="F82" s="93"/>
      <c r="G82" s="93"/>
      <c r="H82" s="93"/>
      <c r="I82" s="93"/>
      <c r="J82" s="344"/>
      <c r="K82" s="328">
        <v>43231500</v>
      </c>
      <c r="L82" s="58" t="s">
        <v>106153</v>
      </c>
      <c r="M82" s="59">
        <v>44990</v>
      </c>
      <c r="N82" s="59" t="s">
        <v>256</v>
      </c>
      <c r="O82" s="60" t="s">
        <v>326</v>
      </c>
      <c r="P82" s="60" t="s">
        <v>425</v>
      </c>
      <c r="Q82" s="744">
        <v>32000000</v>
      </c>
      <c r="R82" s="711"/>
      <c r="S82" s="728"/>
      <c r="T82" s="94" t="s">
        <v>156</v>
      </c>
      <c r="U82" s="815"/>
      <c r="V82" s="803"/>
      <c r="W82" s="816">
        <f t="shared" si="2"/>
        <v>-32000000</v>
      </c>
    </row>
    <row r="83" spans="1:23" ht="45" x14ac:dyDescent="0.2">
      <c r="B83" s="321"/>
      <c r="C83" s="93"/>
      <c r="D83" s="93"/>
      <c r="E83" s="93"/>
      <c r="F83" s="93"/>
      <c r="G83" s="93"/>
      <c r="H83" s="93"/>
      <c r="I83" s="93"/>
      <c r="J83" s="344"/>
      <c r="K83" s="328">
        <v>43231500</v>
      </c>
      <c r="L83" s="58" t="s">
        <v>106154</v>
      </c>
      <c r="M83" s="59">
        <v>45000</v>
      </c>
      <c r="N83" s="59" t="s">
        <v>315</v>
      </c>
      <c r="O83" s="60" t="s">
        <v>326</v>
      </c>
      <c r="P83" s="60" t="s">
        <v>426</v>
      </c>
      <c r="Q83" s="744">
        <v>109000000</v>
      </c>
      <c r="R83" s="62"/>
      <c r="S83" s="63"/>
      <c r="T83" s="94" t="s">
        <v>156</v>
      </c>
      <c r="U83" s="815">
        <v>109000000</v>
      </c>
      <c r="V83" s="803"/>
      <c r="W83" s="816">
        <f t="shared" si="2"/>
        <v>-109000000</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4">
        <v>25000000</v>
      </c>
      <c r="R84" s="62"/>
      <c r="S84" s="63"/>
      <c r="T84" s="94" t="s">
        <v>156</v>
      </c>
      <c r="U84" s="815">
        <v>25000000</v>
      </c>
      <c r="V84" s="803"/>
      <c r="W84" s="816">
        <f t="shared" si="2"/>
        <v>-25000000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3"/>
      <c r="V85" s="800"/>
      <c r="W85" s="81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3"/>
      <c r="V86" s="800"/>
      <c r="W86" s="81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5">
        <v>10000000</v>
      </c>
      <c r="V87" s="803"/>
      <c r="W87" s="816">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3"/>
      <c r="V88" s="800"/>
      <c r="W88" s="814"/>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5"/>
      <c r="V89" s="803"/>
      <c r="W89" s="81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4582828000</v>
      </c>
      <c r="R90" s="210"/>
      <c r="S90" s="210"/>
      <c r="T90" s="684"/>
      <c r="U90" s="813"/>
      <c r="V90" s="800"/>
      <c r="W90" s="81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873776888</v>
      </c>
      <c r="R91" s="211"/>
      <c r="S91" s="211"/>
      <c r="T91" s="682"/>
      <c r="U91" s="813"/>
      <c r="V91" s="800"/>
      <c r="W91" s="81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3"/>
      <c r="V92" s="800"/>
      <c r="W92" s="814"/>
    </row>
    <row r="93" spans="1:23" ht="30"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5">
        <v>30000000</v>
      </c>
      <c r="V93" s="803"/>
      <c r="W93" s="81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5">
        <v>11000000</v>
      </c>
      <c r="V94" s="803">
        <v>11000000</v>
      </c>
      <c r="W94" s="81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106175</v>
      </c>
      <c r="U95" s="815"/>
      <c r="V95" s="803"/>
      <c r="W95" s="81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3"/>
      <c r="V96" s="800"/>
      <c r="W96" s="814"/>
    </row>
    <row r="97" spans="2:23" ht="30"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5">
        <v>10000000</v>
      </c>
      <c r="V97" s="803"/>
      <c r="W97" s="81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106175</v>
      </c>
      <c r="U98" s="815"/>
      <c r="V98" s="803"/>
      <c r="W98" s="81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814276888</v>
      </c>
      <c r="R99" s="212"/>
      <c r="S99" s="212"/>
      <c r="T99" s="90"/>
      <c r="U99" s="813"/>
      <c r="V99" s="800"/>
      <c r="W99" s="81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814276888</v>
      </c>
      <c r="R100" s="213"/>
      <c r="S100" s="213"/>
      <c r="T100" s="91"/>
      <c r="U100" s="813"/>
      <c r="V100" s="800"/>
      <c r="W100" s="814"/>
    </row>
    <row r="101" spans="2:23" ht="30" x14ac:dyDescent="0.2">
      <c r="B101" s="321"/>
      <c r="C101" s="93"/>
      <c r="D101" s="93"/>
      <c r="E101" s="93"/>
      <c r="F101" s="93"/>
      <c r="G101" s="93"/>
      <c r="H101" s="93"/>
      <c r="I101" s="93"/>
      <c r="J101" s="344"/>
      <c r="K101" s="303"/>
      <c r="L101" s="58" t="s">
        <v>106174</v>
      </c>
      <c r="M101" s="59" t="s">
        <v>106195</v>
      </c>
      <c r="N101" s="59" t="s">
        <v>370</v>
      </c>
      <c r="O101" s="60" t="s">
        <v>234</v>
      </c>
      <c r="P101" s="59" t="s">
        <v>231</v>
      </c>
      <c r="Q101" s="744">
        <f>157576888+100000000+185000000+114000000-12000000+269700000</f>
        <v>814276888</v>
      </c>
      <c r="R101" s="62"/>
      <c r="S101" s="97"/>
      <c r="T101" s="94" t="s">
        <v>188</v>
      </c>
      <c r="U101" s="815">
        <v>211693632</v>
      </c>
      <c r="V101" s="803">
        <v>211693632</v>
      </c>
      <c r="W101" s="816">
        <f t="shared" si="2"/>
        <v>-602583256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1860000000</v>
      </c>
      <c r="R102" s="211"/>
      <c r="S102" s="211"/>
      <c r="T102" s="682"/>
      <c r="U102" s="813"/>
      <c r="V102" s="800"/>
      <c r="W102" s="81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1860000000</v>
      </c>
      <c r="R103" s="212"/>
      <c r="S103" s="212"/>
      <c r="T103" s="90"/>
      <c r="U103" s="813"/>
      <c r="V103" s="800"/>
      <c r="W103" s="81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1860000000</v>
      </c>
      <c r="R104" s="213"/>
      <c r="S104" s="213"/>
      <c r="T104" s="91"/>
      <c r="U104" s="813"/>
      <c r="V104" s="800"/>
      <c r="W104" s="81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1860000000</v>
      </c>
      <c r="R105" s="213"/>
      <c r="S105" s="213"/>
      <c r="T105" s="91"/>
      <c r="U105" s="813"/>
      <c r="V105" s="800"/>
      <c r="W105" s="81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1852000000</v>
      </c>
      <c r="R106" s="213"/>
      <c r="S106" s="213"/>
      <c r="T106" s="91"/>
      <c r="U106" s="813"/>
      <c r="V106" s="800"/>
      <c r="W106" s="81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4">
        <v>1852000000</v>
      </c>
      <c r="R107" s="62"/>
      <c r="S107" s="63"/>
      <c r="T107" s="94" t="s">
        <v>166</v>
      </c>
      <c r="U107" s="815">
        <v>1845905948</v>
      </c>
      <c r="V107" s="803">
        <v>268576311</v>
      </c>
      <c r="W107" s="816">
        <f t="shared" si="2"/>
        <v>-1583423689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3"/>
      <c r="V108" s="800"/>
      <c r="W108" s="81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5"/>
      <c r="V109" s="803"/>
      <c r="W109" s="81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1516241000</v>
      </c>
      <c r="R110" s="211"/>
      <c r="S110" s="211"/>
      <c r="T110" s="682"/>
      <c r="U110" s="813"/>
      <c r="V110" s="800"/>
      <c r="W110" s="81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133380000</v>
      </c>
      <c r="R111" s="212"/>
      <c r="S111" s="212"/>
      <c r="T111" s="90"/>
      <c r="U111" s="813"/>
      <c r="V111" s="800"/>
      <c r="W111" s="81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133380000</v>
      </c>
      <c r="R112" s="213"/>
      <c r="S112" s="213"/>
      <c r="T112" s="91"/>
      <c r="U112" s="813"/>
      <c r="V112" s="800"/>
      <c r="W112" s="81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5">
        <v>58190000</v>
      </c>
      <c r="V113" s="803">
        <v>57329800</v>
      </c>
      <c r="W113" s="816">
        <f t="shared" si="2"/>
        <v>-860200</v>
      </c>
    </row>
    <row r="114" spans="2:23" ht="105" x14ac:dyDescent="0.2">
      <c r="B114" s="321"/>
      <c r="C114" s="93"/>
      <c r="D114" s="93"/>
      <c r="E114" s="93"/>
      <c r="F114" s="93"/>
      <c r="G114" s="93"/>
      <c r="H114" s="93"/>
      <c r="I114" s="93"/>
      <c r="J114" s="344"/>
      <c r="K114" s="303">
        <v>80121600</v>
      </c>
      <c r="L114" s="58" t="s">
        <v>106210</v>
      </c>
      <c r="M114" s="59">
        <v>45012</v>
      </c>
      <c r="N114" s="59" t="s">
        <v>256</v>
      </c>
      <c r="O114" s="60" t="s">
        <v>106211</v>
      </c>
      <c r="P114" s="60" t="s">
        <v>262</v>
      </c>
      <c r="Q114" s="744">
        <v>17000000</v>
      </c>
      <c r="R114" s="795"/>
      <c r="S114" s="63"/>
      <c r="T114" s="94"/>
      <c r="U114" s="815"/>
      <c r="V114" s="803"/>
      <c r="W114" s="816"/>
    </row>
    <row r="115" spans="2:23" ht="105" x14ac:dyDescent="0.2">
      <c r="B115" s="321"/>
      <c r="C115" s="93"/>
      <c r="D115" s="93"/>
      <c r="E115" s="93"/>
      <c r="F115" s="93"/>
      <c r="G115" s="93"/>
      <c r="H115" s="93"/>
      <c r="I115" s="93"/>
      <c r="J115" s="344"/>
      <c r="K115" s="303">
        <v>80121600</v>
      </c>
      <c r="L115" s="58" t="s">
        <v>106160</v>
      </c>
      <c r="M115" s="59">
        <v>44936</v>
      </c>
      <c r="N115" s="59" t="s">
        <v>273</v>
      </c>
      <c r="O115" s="60" t="s">
        <v>234</v>
      </c>
      <c r="P115" s="60" t="s">
        <v>262</v>
      </c>
      <c r="Q115" s="744">
        <v>58190000</v>
      </c>
      <c r="R115" s="300"/>
      <c r="S115" s="98"/>
      <c r="T115" s="94" t="s">
        <v>106159</v>
      </c>
      <c r="U115" s="815">
        <v>58190000</v>
      </c>
      <c r="V115" s="803">
        <v>57329800</v>
      </c>
      <c r="W115" s="816">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1195841000</v>
      </c>
      <c r="R116" s="212"/>
      <c r="S116" s="212"/>
      <c r="T116" s="686"/>
      <c r="U116" s="813"/>
      <c r="V116" s="800"/>
      <c r="W116" s="814"/>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1195841000</v>
      </c>
      <c r="R117" s="213"/>
      <c r="S117" s="213"/>
      <c r="T117" s="91"/>
      <c r="U117" s="813"/>
      <c r="V117" s="800"/>
      <c r="W117" s="814"/>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338760000</v>
      </c>
      <c r="R118" s="213"/>
      <c r="S118" s="213"/>
      <c r="T118" s="91"/>
      <c r="U118" s="813"/>
      <c r="V118" s="800"/>
      <c r="W118" s="814"/>
    </row>
    <row r="119" spans="2:23" ht="105" x14ac:dyDescent="0.2">
      <c r="B119" s="321"/>
      <c r="C119" s="93"/>
      <c r="D119" s="93"/>
      <c r="E119" s="93"/>
      <c r="F119" s="93"/>
      <c r="G119" s="93"/>
      <c r="H119" s="93"/>
      <c r="I119" s="93"/>
      <c r="J119" s="344"/>
      <c r="K119" s="328">
        <v>80101500</v>
      </c>
      <c r="L119" s="129" t="s">
        <v>106203</v>
      </c>
      <c r="M119" s="59">
        <v>44941</v>
      </c>
      <c r="N119" s="59" t="s">
        <v>261</v>
      </c>
      <c r="O119" s="60" t="s">
        <v>234</v>
      </c>
      <c r="P119" s="60" t="s">
        <v>262</v>
      </c>
      <c r="Q119" s="744">
        <v>46000000</v>
      </c>
      <c r="R119" s="300"/>
      <c r="S119" s="794"/>
      <c r="T119" s="94" t="s">
        <v>163</v>
      </c>
      <c r="U119" s="815">
        <v>46000000</v>
      </c>
      <c r="V119" s="803">
        <v>31270800</v>
      </c>
      <c r="W119" s="816">
        <f t="shared" si="2"/>
        <v>-14729200</v>
      </c>
    </row>
    <row r="120" spans="2:23" ht="120" x14ac:dyDescent="0.2">
      <c r="B120" s="321"/>
      <c r="C120" s="93"/>
      <c r="D120" s="93"/>
      <c r="E120" s="93"/>
      <c r="F120" s="93"/>
      <c r="G120" s="93"/>
      <c r="H120" s="93"/>
      <c r="I120" s="93"/>
      <c r="J120" s="344"/>
      <c r="K120" s="328">
        <v>80101500</v>
      </c>
      <c r="L120" s="129" t="s">
        <v>106139</v>
      </c>
      <c r="M120" s="59">
        <v>44941</v>
      </c>
      <c r="N120" s="59" t="s">
        <v>261</v>
      </c>
      <c r="O120" s="60" t="s">
        <v>234</v>
      </c>
      <c r="P120" s="60" t="s">
        <v>262</v>
      </c>
      <c r="Q120" s="744">
        <v>58190000</v>
      </c>
      <c r="R120" s="796"/>
      <c r="S120" s="793"/>
      <c r="T120" s="687" t="s">
        <v>283</v>
      </c>
      <c r="U120" s="817">
        <v>57329800</v>
      </c>
      <c r="V120" s="804">
        <v>57329800</v>
      </c>
      <c r="W120" s="816">
        <f t="shared" si="2"/>
        <v>-860200</v>
      </c>
    </row>
    <row r="121" spans="2:23" ht="150" x14ac:dyDescent="0.2">
      <c r="B121" s="321"/>
      <c r="C121" s="93"/>
      <c r="D121" s="93"/>
      <c r="E121" s="93"/>
      <c r="F121" s="93"/>
      <c r="G121" s="93"/>
      <c r="H121" s="93"/>
      <c r="I121" s="93"/>
      <c r="J121" s="344"/>
      <c r="K121" s="328">
        <v>80101500</v>
      </c>
      <c r="L121" s="129" t="s">
        <v>106140</v>
      </c>
      <c r="M121" s="59">
        <v>44941</v>
      </c>
      <c r="N121" s="59" t="s">
        <v>261</v>
      </c>
      <c r="O121" s="60" t="s">
        <v>234</v>
      </c>
      <c r="P121" s="60" t="s">
        <v>262</v>
      </c>
      <c r="Q121" s="744">
        <v>58190000</v>
      </c>
      <c r="R121" s="62"/>
      <c r="S121" s="63"/>
      <c r="T121" s="687" t="s">
        <v>283</v>
      </c>
      <c r="U121" s="817">
        <v>57329800</v>
      </c>
      <c r="V121" s="804">
        <v>57329800</v>
      </c>
      <c r="W121" s="816">
        <f t="shared" si="2"/>
        <v>-860200</v>
      </c>
    </row>
    <row r="122" spans="2:23" ht="90" x14ac:dyDescent="0.2">
      <c r="B122" s="321"/>
      <c r="C122" s="93"/>
      <c r="D122" s="93"/>
      <c r="E122" s="93"/>
      <c r="F122" s="93"/>
      <c r="G122" s="93"/>
      <c r="H122" s="93"/>
      <c r="I122" s="93"/>
      <c r="J122" s="344"/>
      <c r="K122" s="328">
        <v>80101500</v>
      </c>
      <c r="L122" s="129" t="s">
        <v>106158</v>
      </c>
      <c r="M122" s="59">
        <v>44941</v>
      </c>
      <c r="N122" s="59" t="s">
        <v>261</v>
      </c>
      <c r="O122" s="60" t="s">
        <v>234</v>
      </c>
      <c r="P122" s="60" t="s">
        <v>262</v>
      </c>
      <c r="Q122" s="744">
        <v>58190000</v>
      </c>
      <c r="R122" s="62"/>
      <c r="S122" s="63"/>
      <c r="T122" s="688" t="s">
        <v>283</v>
      </c>
      <c r="U122" s="817">
        <v>57329800</v>
      </c>
      <c r="V122" s="804">
        <v>31270800</v>
      </c>
      <c r="W122" s="816">
        <f t="shared" si="2"/>
        <v>-26919200</v>
      </c>
    </row>
    <row r="123" spans="2:23" ht="90" x14ac:dyDescent="0.2">
      <c r="B123" s="321"/>
      <c r="C123" s="93"/>
      <c r="D123" s="93"/>
      <c r="E123" s="93"/>
      <c r="F123" s="93"/>
      <c r="G123" s="93"/>
      <c r="H123" s="93"/>
      <c r="I123" s="93"/>
      <c r="J123" s="344"/>
      <c r="K123" s="328">
        <v>80101500</v>
      </c>
      <c r="L123" s="129" t="s">
        <v>106157</v>
      </c>
      <c r="M123" s="59">
        <v>44941</v>
      </c>
      <c r="N123" s="59" t="s">
        <v>261</v>
      </c>
      <c r="O123" s="60" t="s">
        <v>234</v>
      </c>
      <c r="P123" s="60" t="s">
        <v>262</v>
      </c>
      <c r="Q123" s="744">
        <v>58190000</v>
      </c>
      <c r="R123" s="62"/>
      <c r="S123" s="63"/>
      <c r="T123" s="688" t="s">
        <v>283</v>
      </c>
      <c r="U123" s="817">
        <v>57329800</v>
      </c>
      <c r="V123" s="804">
        <v>31270800</v>
      </c>
      <c r="W123" s="816">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106145</v>
      </c>
      <c r="O124" s="60" t="s">
        <v>257</v>
      </c>
      <c r="P124" s="60" t="s">
        <v>262</v>
      </c>
      <c r="Q124" s="744">
        <v>27000000</v>
      </c>
      <c r="R124" s="62"/>
      <c r="S124" s="63"/>
      <c r="T124" s="687" t="s">
        <v>401</v>
      </c>
      <c r="U124" s="817"/>
      <c r="V124" s="804"/>
      <c r="W124" s="816">
        <f t="shared" si="2"/>
        <v>-27000000</v>
      </c>
    </row>
    <row r="125" spans="2:23" ht="105" x14ac:dyDescent="0.2">
      <c r="B125" s="322"/>
      <c r="C125" s="713"/>
      <c r="D125" s="713"/>
      <c r="E125" s="713"/>
      <c r="F125" s="713"/>
      <c r="G125" s="713"/>
      <c r="H125" s="713"/>
      <c r="I125" s="713"/>
      <c r="J125" s="307"/>
      <c r="K125" s="303">
        <v>80101500</v>
      </c>
      <c r="L125" s="58" t="s">
        <v>106212</v>
      </c>
      <c r="M125" s="59">
        <v>45017</v>
      </c>
      <c r="N125" s="59" t="s">
        <v>315</v>
      </c>
      <c r="O125" s="60" t="s">
        <v>305</v>
      </c>
      <c r="P125" s="60" t="s">
        <v>262</v>
      </c>
      <c r="Q125" s="744">
        <f>50000000-17000000</f>
        <v>33000000</v>
      </c>
      <c r="R125" s="62"/>
      <c r="S125" s="63"/>
      <c r="T125" s="687" t="s">
        <v>348</v>
      </c>
      <c r="U125" s="817"/>
      <c r="V125" s="804"/>
      <c r="W125" s="816">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3"/>
      <c r="V126" s="800"/>
      <c r="W126" s="814"/>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5"/>
      <c r="V127" s="803"/>
      <c r="W127" s="816">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848581000</v>
      </c>
      <c r="R128" s="213"/>
      <c r="S128" s="213"/>
      <c r="T128" s="91"/>
      <c r="U128" s="813"/>
      <c r="V128" s="800"/>
      <c r="W128" s="814"/>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425</v>
      </c>
      <c r="Q129" s="744">
        <v>38000000</v>
      </c>
      <c r="R129" s="62"/>
      <c r="S129" s="63"/>
      <c r="T129" s="94" t="s">
        <v>156</v>
      </c>
      <c r="U129" s="815">
        <v>38000000</v>
      </c>
      <c r="V129" s="803"/>
      <c r="W129" s="816">
        <f t="shared" si="2"/>
        <v>-38000000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56500000</v>
      </c>
      <c r="R130" s="62"/>
      <c r="S130" s="63"/>
      <c r="T130" s="94" t="s">
        <v>156</v>
      </c>
      <c r="U130" s="815">
        <v>56500000</v>
      </c>
      <c r="V130" s="803"/>
      <c r="W130" s="816">
        <f t="shared" si="2"/>
        <v>-56500000</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5">
        <v>42000000</v>
      </c>
      <c r="V131" s="803"/>
      <c r="W131" s="816">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5">
        <v>58190000</v>
      </c>
      <c r="V132" s="803"/>
      <c r="W132" s="816">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v>42108000</v>
      </c>
      <c r="R133" s="62"/>
      <c r="S133" s="63"/>
      <c r="T133" s="94" t="s">
        <v>156</v>
      </c>
      <c r="U133" s="815">
        <v>42108000</v>
      </c>
      <c r="V133" s="803"/>
      <c r="W133" s="816">
        <f t="shared" si="2"/>
        <v>-42108000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v>58190000</v>
      </c>
      <c r="R134" s="62"/>
      <c r="S134" s="63"/>
      <c r="T134" s="94" t="s">
        <v>156</v>
      </c>
      <c r="U134" s="815">
        <v>58190000</v>
      </c>
      <c r="V134" s="803">
        <v>54202720.140000001</v>
      </c>
      <c r="W134" s="816">
        <f t="shared" si="2"/>
        <v>-3987279.8599999994</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v>11000000</v>
      </c>
      <c r="R135" s="62"/>
      <c r="S135" s="72"/>
      <c r="T135" s="94" t="s">
        <v>156</v>
      </c>
      <c r="U135" s="815">
        <v>11000000</v>
      </c>
      <c r="V135" s="803">
        <v>10816900</v>
      </c>
      <c r="W135" s="816">
        <f t="shared" si="2"/>
        <v>-183100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f>
        <v>0</v>
      </c>
      <c r="R136" s="62"/>
      <c r="S136" s="72"/>
      <c r="T136" s="94" t="s">
        <v>156</v>
      </c>
      <c r="U136" s="815"/>
      <c r="V136" s="803"/>
      <c r="W136" s="816">
        <f t="shared" si="2"/>
        <v>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5">
        <v>260000000</v>
      </c>
      <c r="V137" s="803"/>
      <c r="W137" s="816">
        <f t="shared" si="2"/>
        <v>-260000000</v>
      </c>
    </row>
    <row r="138" spans="2:23" ht="45" x14ac:dyDescent="0.2">
      <c r="B138" s="321"/>
      <c r="C138" s="93"/>
      <c r="D138" s="93"/>
      <c r="E138" s="93"/>
      <c r="F138" s="93"/>
      <c r="G138" s="93"/>
      <c r="H138" s="93"/>
      <c r="I138" s="93"/>
      <c r="J138" s="344"/>
      <c r="K138" s="328">
        <v>81111800</v>
      </c>
      <c r="L138" s="129" t="s">
        <v>106191</v>
      </c>
      <c r="M138" s="59">
        <v>44935</v>
      </c>
      <c r="N138" s="59" t="s">
        <v>259</v>
      </c>
      <c r="O138" s="60" t="s">
        <v>326</v>
      </c>
      <c r="P138" s="60" t="s">
        <v>430</v>
      </c>
      <c r="Q138" s="744">
        <v>206000000</v>
      </c>
      <c r="R138" s="62"/>
      <c r="S138" s="63"/>
      <c r="T138" s="94" t="s">
        <v>156</v>
      </c>
      <c r="U138" s="815">
        <v>206000000</v>
      </c>
      <c r="V138" s="803"/>
      <c r="W138" s="816">
        <f t="shared" si="2"/>
        <v>-206000000</v>
      </c>
    </row>
    <row r="139" spans="2:23" ht="60" x14ac:dyDescent="0.2">
      <c r="B139" s="321"/>
      <c r="C139" s="93"/>
      <c r="D139" s="93"/>
      <c r="E139" s="93"/>
      <c r="F139" s="93"/>
      <c r="G139" s="93"/>
      <c r="H139" s="93"/>
      <c r="I139" s="93"/>
      <c r="J139" s="344"/>
      <c r="K139" s="328">
        <v>80101500</v>
      </c>
      <c r="L139" s="58" t="s">
        <v>106190</v>
      </c>
      <c r="M139" s="59">
        <v>44936</v>
      </c>
      <c r="N139" s="59" t="s">
        <v>261</v>
      </c>
      <c r="O139" s="60" t="s">
        <v>305</v>
      </c>
      <c r="P139" s="60" t="s">
        <v>333</v>
      </c>
      <c r="Q139" s="744">
        <v>52800000</v>
      </c>
      <c r="R139" s="62"/>
      <c r="S139" s="63"/>
      <c r="T139" s="94" t="s">
        <v>263</v>
      </c>
      <c r="U139" s="815"/>
      <c r="V139" s="803"/>
      <c r="W139" s="816">
        <f t="shared" si="2"/>
        <v>-52800000</v>
      </c>
    </row>
    <row r="140" spans="2:23" ht="30" x14ac:dyDescent="0.2">
      <c r="B140" s="321"/>
      <c r="C140" s="93"/>
      <c r="D140" s="93"/>
      <c r="E140" s="93"/>
      <c r="F140" s="93"/>
      <c r="G140" s="93"/>
      <c r="H140" s="93"/>
      <c r="I140" s="93"/>
      <c r="J140" s="344"/>
      <c r="K140" s="303">
        <v>80101500</v>
      </c>
      <c r="L140" s="129" t="s">
        <v>106136</v>
      </c>
      <c r="M140" s="59">
        <v>44936</v>
      </c>
      <c r="N140" s="59" t="s">
        <v>261</v>
      </c>
      <c r="O140" s="60" t="s">
        <v>234</v>
      </c>
      <c r="P140" s="60" t="s">
        <v>430</v>
      </c>
      <c r="Q140" s="744">
        <f>26565000-2772000</f>
        <v>23793000</v>
      </c>
      <c r="R140" s="62"/>
      <c r="S140" s="63"/>
      <c r="T140" s="94" t="s">
        <v>263</v>
      </c>
      <c r="U140" s="815">
        <v>23793000</v>
      </c>
      <c r="V140" s="803">
        <v>23793000</v>
      </c>
      <c r="W140" s="816">
        <f t="shared" si="2"/>
        <v>0</v>
      </c>
    </row>
    <row r="141" spans="2:23" ht="60" x14ac:dyDescent="0.2">
      <c r="B141" s="321"/>
      <c r="C141" s="93"/>
      <c r="D141" s="93"/>
      <c r="E141" s="93"/>
      <c r="F141" s="93"/>
      <c r="G141" s="93"/>
      <c r="H141" s="93"/>
      <c r="I141" s="93"/>
      <c r="J141" s="344"/>
      <c r="K141" s="328">
        <v>80111600</v>
      </c>
      <c r="L141" s="58" t="s">
        <v>106137</v>
      </c>
      <c r="M141" s="59">
        <v>44970</v>
      </c>
      <c r="N141" s="59" t="s">
        <v>256</v>
      </c>
      <c r="O141" s="60" t="s">
        <v>326</v>
      </c>
      <c r="P141" s="60" t="s">
        <v>333</v>
      </c>
      <c r="Q141" s="744">
        <f>25000000+35000000-60000000</f>
        <v>0</v>
      </c>
      <c r="R141" s="62"/>
      <c r="S141" s="63"/>
      <c r="T141" s="94" t="s">
        <v>263</v>
      </c>
      <c r="U141" s="815"/>
      <c r="V141" s="803"/>
      <c r="W141" s="816">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54270000</v>
      </c>
      <c r="R142" s="212"/>
      <c r="S142" s="212"/>
      <c r="T142" s="90"/>
      <c r="U142" s="813"/>
      <c r="V142" s="800"/>
      <c r="W142" s="814"/>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42000000</v>
      </c>
      <c r="R143" s="213"/>
      <c r="S143" s="213"/>
      <c r="T143" s="91"/>
      <c r="U143" s="813"/>
      <c r="V143" s="800"/>
      <c r="W143" s="814"/>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25000000</v>
      </c>
      <c r="R144" s="62"/>
      <c r="S144" s="97"/>
      <c r="T144" s="94" t="s">
        <v>188</v>
      </c>
      <c r="U144" s="815">
        <v>1234041</v>
      </c>
      <c r="V144" s="803">
        <v>1234041</v>
      </c>
      <c r="W144" s="816">
        <f t="shared" ref="W144:W208" si="3">+V144-Q144</f>
        <v>-23765959</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5"/>
      <c r="V145" s="803"/>
      <c r="W145" s="816">
        <f t="shared" si="3"/>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106175</v>
      </c>
      <c r="U146" s="815"/>
      <c r="V146" s="803"/>
      <c r="W146" s="816">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12270000</v>
      </c>
      <c r="R147" s="213"/>
      <c r="S147" s="213"/>
      <c r="T147" s="91"/>
      <c r="U147" s="813"/>
      <c r="V147" s="800"/>
      <c r="W147" s="814"/>
    </row>
    <row r="148" spans="2:23" ht="30" x14ac:dyDescent="0.2">
      <c r="B148" s="344"/>
      <c r="C148" s="344"/>
      <c r="D148" s="344"/>
      <c r="E148" s="344"/>
      <c r="F148" s="344"/>
      <c r="G148" s="344"/>
      <c r="H148" s="344"/>
      <c r="I148" s="344"/>
      <c r="J148" s="344"/>
      <c r="K148" s="328">
        <v>81112100</v>
      </c>
      <c r="L148" s="58" t="s">
        <v>106155</v>
      </c>
      <c r="M148" s="59">
        <v>44936</v>
      </c>
      <c r="N148" s="59" t="s">
        <v>261</v>
      </c>
      <c r="O148" s="60" t="s">
        <v>316</v>
      </c>
      <c r="P148" s="60" t="s">
        <v>236</v>
      </c>
      <c r="Q148" s="744">
        <v>3270000</v>
      </c>
      <c r="R148" s="62" t="s">
        <v>211</v>
      </c>
      <c r="S148" s="97"/>
      <c r="T148" s="94" t="s">
        <v>156</v>
      </c>
      <c r="U148" s="815">
        <v>2362745</v>
      </c>
      <c r="V148" s="803">
        <v>2362745</v>
      </c>
      <c r="W148" s="816">
        <f t="shared" si="3"/>
        <v>-907255</v>
      </c>
    </row>
    <row r="149" spans="2:23" ht="45" x14ac:dyDescent="0.2">
      <c r="B149" s="344"/>
      <c r="C149" s="344"/>
      <c r="D149" s="344"/>
      <c r="E149" s="344"/>
      <c r="F149" s="344"/>
      <c r="G149" s="344"/>
      <c r="H149" s="344"/>
      <c r="I149" s="344"/>
      <c r="J149" s="344"/>
      <c r="K149" s="328">
        <v>81112100</v>
      </c>
      <c r="L149" s="129" t="s">
        <v>106132</v>
      </c>
      <c r="M149" s="59">
        <v>45056</v>
      </c>
      <c r="N149" s="59" t="s">
        <v>367</v>
      </c>
      <c r="O149" s="60" t="s">
        <v>364</v>
      </c>
      <c r="P149" s="60" t="s">
        <v>236</v>
      </c>
      <c r="Q149" s="744">
        <v>9000000</v>
      </c>
      <c r="R149" s="62" t="s">
        <v>211</v>
      </c>
      <c r="S149" s="63"/>
      <c r="T149" s="94" t="s">
        <v>156</v>
      </c>
      <c r="U149" s="815"/>
      <c r="V149" s="803"/>
      <c r="W149" s="816">
        <f t="shared" si="3"/>
        <v>-9000000</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3"/>
      <c r="V150" s="800"/>
      <c r="W150" s="814"/>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3"/>
      <c r="V151" s="800"/>
      <c r="W151" s="814"/>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3"/>
      <c r="V152" s="800"/>
      <c r="W152" s="814"/>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5"/>
      <c r="V153" s="803"/>
      <c r="W153" s="816">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3"/>
      <c r="V154" s="800"/>
      <c r="W154" s="814"/>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3"/>
      <c r="V155" s="800"/>
      <c r="W155" s="814"/>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3"/>
      <c r="V156" s="800"/>
      <c r="W156" s="814"/>
    </row>
    <row r="157" spans="2:23" ht="75" x14ac:dyDescent="0.2">
      <c r="B157" s="321"/>
      <c r="C157" s="93"/>
      <c r="D157" s="93"/>
      <c r="E157" s="93"/>
      <c r="F157" s="93"/>
      <c r="G157" s="93"/>
      <c r="H157" s="93"/>
      <c r="I157" s="93"/>
      <c r="J157" s="344"/>
      <c r="K157" s="706" t="s">
        <v>106133</v>
      </c>
      <c r="L157" s="58" t="s">
        <v>106134</v>
      </c>
      <c r="M157" s="59">
        <v>44972</v>
      </c>
      <c r="N157" s="59" t="s">
        <v>256</v>
      </c>
      <c r="O157" s="60" t="s">
        <v>338</v>
      </c>
      <c r="P157" s="60" t="s">
        <v>333</v>
      </c>
      <c r="Q157" s="744">
        <v>0</v>
      </c>
      <c r="R157" s="62"/>
      <c r="S157" s="63"/>
      <c r="T157" s="94" t="s">
        <v>156</v>
      </c>
      <c r="U157" s="815"/>
      <c r="V157" s="803"/>
      <c r="W157" s="816">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3"/>
      <c r="V158" s="800"/>
      <c r="W158" s="814"/>
    </row>
    <row r="159" spans="2:23" ht="60" x14ac:dyDescent="0.2">
      <c r="B159" s="321"/>
      <c r="C159" s="93"/>
      <c r="D159" s="93"/>
      <c r="E159" s="93"/>
      <c r="F159" s="93"/>
      <c r="G159" s="93"/>
      <c r="H159" s="93"/>
      <c r="I159" s="93"/>
      <c r="J159" s="344"/>
      <c r="K159" s="706"/>
      <c r="L159" s="58" t="s">
        <v>106188</v>
      </c>
      <c r="M159" s="59">
        <v>44929</v>
      </c>
      <c r="N159" s="59" t="s">
        <v>261</v>
      </c>
      <c r="O159" s="60" t="s">
        <v>305</v>
      </c>
      <c r="P159" s="60" t="s">
        <v>425</v>
      </c>
      <c r="Q159" s="744">
        <v>15000000</v>
      </c>
      <c r="R159" s="62"/>
      <c r="S159" s="63"/>
      <c r="T159" s="94" t="s">
        <v>166</v>
      </c>
      <c r="U159" s="815">
        <v>15000000</v>
      </c>
      <c r="V159" s="803"/>
      <c r="W159" s="816">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31500000</v>
      </c>
      <c r="T160" s="94" t="s">
        <v>166</v>
      </c>
      <c r="U160" s="815"/>
      <c r="V160" s="803"/>
      <c r="W160" s="816">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3"/>
      <c r="V161" s="800"/>
      <c r="W161" s="814"/>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5">
        <v>9960000</v>
      </c>
      <c r="V162" s="803">
        <v>9960000</v>
      </c>
      <c r="W162" s="816">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5">
        <v>40000000</v>
      </c>
      <c r="V163" s="803"/>
      <c r="W163" s="816">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20916000</v>
      </c>
      <c r="T164" s="94" t="s">
        <v>166</v>
      </c>
      <c r="U164" s="815"/>
      <c r="V164" s="803"/>
      <c r="W164" s="816">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5"/>
      <c r="V165" s="803"/>
      <c r="W165" s="816">
        <f t="shared" si="3"/>
        <v>-5830000</v>
      </c>
    </row>
    <row r="166" spans="2:23" ht="45"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5"/>
      <c r="V166" s="803"/>
      <c r="W166" s="816">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106175</v>
      </c>
      <c r="U167" s="815"/>
      <c r="V167" s="803"/>
      <c r="W167" s="816">
        <f t="shared" si="3"/>
        <v>-12000000</v>
      </c>
    </row>
    <row r="168" spans="2:23" ht="30" x14ac:dyDescent="0.2">
      <c r="B168" s="322"/>
      <c r="C168" s="826"/>
      <c r="D168" s="826"/>
      <c r="E168" s="826"/>
      <c r="F168" s="826"/>
      <c r="G168" s="826"/>
      <c r="H168" s="826"/>
      <c r="I168" s="826"/>
      <c r="J168" s="307"/>
      <c r="K168" s="328">
        <v>81141500</v>
      </c>
      <c r="L168" s="58" t="s">
        <v>179</v>
      </c>
      <c r="M168" s="59">
        <v>44949</v>
      </c>
      <c r="N168" s="59" t="s">
        <v>256</v>
      </c>
      <c r="O168" s="60" t="s">
        <v>326</v>
      </c>
      <c r="P168" s="60" t="s">
        <v>210</v>
      </c>
      <c r="Q168" s="744">
        <f>10000000</f>
        <v>10000000</v>
      </c>
      <c r="R168" s="62"/>
      <c r="S168" s="63"/>
      <c r="T168" s="94" t="s">
        <v>187</v>
      </c>
      <c r="U168" s="815"/>
      <c r="V168" s="803"/>
      <c r="W168" s="816"/>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282810112</v>
      </c>
      <c r="R169" s="211"/>
      <c r="S169" s="211"/>
      <c r="T169" s="682"/>
      <c r="U169" s="813"/>
      <c r="V169" s="800"/>
      <c r="W169" s="814"/>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3"/>
      <c r="V170" s="800"/>
      <c r="W170" s="814"/>
    </row>
    <row r="171" spans="2:23" ht="30"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3"/>
      <c r="V171" s="800"/>
      <c r="W171" s="814"/>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5"/>
      <c r="V172" s="803"/>
      <c r="W172" s="816">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5">
        <v>3000000</v>
      </c>
      <c r="V173" s="803">
        <v>3000000</v>
      </c>
      <c r="W173" s="816">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3"/>
      <c r="V174" s="800"/>
      <c r="W174" s="814"/>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3"/>
      <c r="V175" s="800"/>
      <c r="W175" s="814"/>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5">
        <v>30000000</v>
      </c>
      <c r="V176" s="803"/>
      <c r="W176" s="816">
        <f t="shared" si="3"/>
        <v>-30000000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157810112</v>
      </c>
      <c r="R177" s="212"/>
      <c r="S177" s="212"/>
      <c r="T177" s="90"/>
      <c r="U177" s="813"/>
      <c r="V177" s="800"/>
      <c r="W177" s="814"/>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157810112</v>
      </c>
      <c r="R178" s="214"/>
      <c r="S178" s="214"/>
      <c r="T178" s="91"/>
      <c r="U178" s="813"/>
      <c r="V178" s="800"/>
      <c r="W178" s="814"/>
    </row>
    <row r="179" spans="2:23" ht="46.5" customHeight="1" x14ac:dyDescent="0.2">
      <c r="B179" s="321"/>
      <c r="C179" s="93"/>
      <c r="D179" s="93"/>
      <c r="E179" s="93"/>
      <c r="F179" s="93"/>
      <c r="G179" s="93"/>
      <c r="H179" s="93"/>
      <c r="I179" s="93"/>
      <c r="J179" s="344"/>
      <c r="K179" s="706" t="s">
        <v>106106</v>
      </c>
      <c r="L179" s="129" t="s">
        <v>106168</v>
      </c>
      <c r="M179" s="59">
        <v>44986</v>
      </c>
      <c r="N179" s="59" t="s">
        <v>290</v>
      </c>
      <c r="O179" s="60" t="s">
        <v>106096</v>
      </c>
      <c r="P179" s="60" t="s">
        <v>432</v>
      </c>
      <c r="Q179" s="744">
        <v>20000000</v>
      </c>
      <c r="R179" s="62"/>
      <c r="S179" s="97"/>
      <c r="T179" s="688" t="s">
        <v>166</v>
      </c>
      <c r="U179" s="817"/>
      <c r="V179" s="804"/>
      <c r="W179" s="816">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222000000-50000000-34189888</f>
        <v>137810112</v>
      </c>
      <c r="R180" s="62"/>
      <c r="S180" s="97"/>
      <c r="T180" s="688" t="s">
        <v>188</v>
      </c>
      <c r="U180" s="817">
        <v>32004587</v>
      </c>
      <c r="V180" s="804">
        <v>32004587</v>
      </c>
      <c r="W180" s="816">
        <f t="shared" si="3"/>
        <v>-105805525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3"/>
      <c r="V181" s="800"/>
      <c r="W181" s="814"/>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3"/>
      <c r="V182" s="800"/>
      <c r="W182" s="814"/>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5"/>
      <c r="V183" s="803"/>
      <c r="W183" s="816">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3"/>
      <c r="V184" s="800"/>
      <c r="W184" s="814"/>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5">
        <v>50000000</v>
      </c>
      <c r="V185" s="803"/>
      <c r="W185" s="816">
        <f t="shared" si="3"/>
        <v>-50000000</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8"/>
      <c r="V186" s="801"/>
      <c r="W186" s="814"/>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+Q188+Q209</f>
        <v>9983000000</v>
      </c>
      <c r="R187" s="216"/>
      <c r="S187" s="216"/>
      <c r="T187" s="690"/>
      <c r="U187" s="811"/>
      <c r="V187" s="799"/>
      <c r="W187" s="814"/>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f>
        <v>903764801</v>
      </c>
      <c r="R188" s="217"/>
      <c r="S188" s="217"/>
      <c r="T188" s="691"/>
      <c r="U188" s="819"/>
      <c r="V188" s="802"/>
      <c r="W188" s="814"/>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903764801</v>
      </c>
      <c r="R189" s="211"/>
      <c r="S189" s="211"/>
      <c r="T189" s="682"/>
      <c r="U189" s="813"/>
      <c r="V189" s="800"/>
      <c r="W189" s="814"/>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3"/>
      <c r="V190" s="800"/>
      <c r="W190" s="814"/>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3"/>
      <c r="V191" s="800"/>
      <c r="W191" s="814"/>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5">
        <v>25000000</v>
      </c>
      <c r="V192" s="803"/>
      <c r="W192" s="816">
        <f t="shared" si="3"/>
        <v>-25000000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3"/>
      <c r="V193" s="800"/>
      <c r="W193" s="814"/>
    </row>
    <row r="194" spans="2:23" ht="75"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3"/>
      <c r="V194" s="800"/>
      <c r="W194" s="814"/>
    </row>
    <row r="195" spans="2:23" ht="60" x14ac:dyDescent="0.2">
      <c r="B195" s="321"/>
      <c r="C195" s="93"/>
      <c r="D195" s="93"/>
      <c r="E195" s="93"/>
      <c r="F195" s="93"/>
      <c r="G195" s="93"/>
      <c r="H195" s="93"/>
      <c r="I195" s="93"/>
      <c r="J195" s="93"/>
      <c r="K195" s="707">
        <v>15101500</v>
      </c>
      <c r="L195" s="129" t="s">
        <v>106169</v>
      </c>
      <c r="M195" s="59">
        <v>44959</v>
      </c>
      <c r="N195" s="59" t="s">
        <v>256</v>
      </c>
      <c r="O195" s="60" t="s">
        <v>106034</v>
      </c>
      <c r="P195" s="60" t="s">
        <v>425</v>
      </c>
      <c r="Q195" s="744">
        <v>100000000</v>
      </c>
      <c r="R195" s="62"/>
      <c r="S195" s="97"/>
      <c r="T195" s="94" t="s">
        <v>166</v>
      </c>
      <c r="U195" s="815">
        <v>100000000</v>
      </c>
      <c r="V195" s="803"/>
      <c r="W195" s="816">
        <f t="shared" si="3"/>
        <v>-100000000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3"/>
      <c r="V196" s="800"/>
      <c r="W196" s="814"/>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3"/>
      <c r="V197" s="800"/>
      <c r="W197" s="814"/>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5">
        <v>25000000</v>
      </c>
      <c r="V198" s="803"/>
      <c r="W198" s="816">
        <f t="shared" si="3"/>
        <v>-25000000</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5"/>
      <c r="V199" s="803"/>
      <c r="W199" s="816">
        <f t="shared" si="3"/>
        <v>-60000000</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493764801</v>
      </c>
      <c r="R200" s="218"/>
      <c r="S200" s="218"/>
      <c r="T200" s="692"/>
      <c r="U200" s="813"/>
      <c r="V200" s="800"/>
      <c r="W200" s="814"/>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183764801</v>
      </c>
      <c r="R201" s="213"/>
      <c r="S201" s="213"/>
      <c r="T201" s="91"/>
      <c r="U201" s="813"/>
      <c r="V201" s="800"/>
      <c r="W201" s="814"/>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5"/>
      <c r="V202" s="803"/>
      <c r="W202" s="816">
        <f t="shared" si="3"/>
        <v>-83764801</v>
      </c>
    </row>
    <row r="203" spans="2:23" ht="38.25" customHeight="1" x14ac:dyDescent="0.2">
      <c r="B203" s="322"/>
      <c r="C203" s="301"/>
      <c r="D203" s="301"/>
      <c r="E203" s="301"/>
      <c r="F203" s="301"/>
      <c r="G203" s="301"/>
      <c r="H203" s="301"/>
      <c r="I203" s="301"/>
      <c r="J203" s="307"/>
      <c r="K203" s="715" t="s">
        <v>334</v>
      </c>
      <c r="L203" s="129" t="s">
        <v>335</v>
      </c>
      <c r="M203" s="59">
        <v>45031</v>
      </c>
      <c r="N203" s="59" t="s">
        <v>106026</v>
      </c>
      <c r="O203" s="60" t="s">
        <v>332</v>
      </c>
      <c r="P203" s="60" t="s">
        <v>426</v>
      </c>
      <c r="Q203" s="744">
        <v>100000000</v>
      </c>
      <c r="R203" s="62"/>
      <c r="S203" s="63"/>
      <c r="T203" s="94" t="s">
        <v>401</v>
      </c>
      <c r="U203" s="815"/>
      <c r="V203" s="803"/>
      <c r="W203" s="816">
        <f t="shared" si="3"/>
        <v>-100000000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3"/>
      <c r="V204" s="800"/>
      <c r="W204" s="814"/>
    </row>
    <row r="205" spans="2:23" ht="60" x14ac:dyDescent="0.2">
      <c r="B205" s="322"/>
      <c r="C205" s="301"/>
      <c r="D205" s="301"/>
      <c r="E205" s="301"/>
      <c r="F205" s="301"/>
      <c r="G205" s="301"/>
      <c r="H205" s="301"/>
      <c r="I205" s="301"/>
      <c r="J205" s="307"/>
      <c r="K205" s="709">
        <v>47121700</v>
      </c>
      <c r="L205" s="575" t="s">
        <v>385</v>
      </c>
      <c r="M205" s="2">
        <v>45027</v>
      </c>
      <c r="N205" s="2" t="s">
        <v>438</v>
      </c>
      <c r="O205" s="3" t="s">
        <v>106146</v>
      </c>
      <c r="P205" s="3" t="s">
        <v>333</v>
      </c>
      <c r="Q205" s="744">
        <v>310000000</v>
      </c>
      <c r="R205" s="62"/>
      <c r="S205" s="63"/>
      <c r="T205" s="94" t="s">
        <v>401</v>
      </c>
      <c r="U205" s="815"/>
      <c r="V205" s="803"/>
      <c r="W205" s="816">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3"/>
      <c r="V206" s="800"/>
      <c r="W206" s="814"/>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3"/>
      <c r="V207" s="800"/>
      <c r="W207" s="814"/>
    </row>
    <row r="208" spans="2:23" ht="60"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5">
        <v>200000000</v>
      </c>
      <c r="V208" s="803"/>
      <c r="W208" s="816">
        <f t="shared" si="3"/>
        <v>-200000000</v>
      </c>
    </row>
    <row r="209" spans="2:23" ht="15.75" x14ac:dyDescent="0.2">
      <c r="B209" s="115" t="s">
        <v>7</v>
      </c>
      <c r="C209" s="115" t="s">
        <v>27</v>
      </c>
      <c r="D209" s="115" t="s">
        <v>8</v>
      </c>
      <c r="E209" s="115" t="s">
        <v>20</v>
      </c>
      <c r="F209" s="115"/>
      <c r="G209" s="115"/>
      <c r="H209" s="115"/>
      <c r="I209" s="115"/>
      <c r="J209" s="115"/>
      <c r="K209" s="334">
        <v>30171700</v>
      </c>
      <c r="L209" s="239" t="s">
        <v>69</v>
      </c>
      <c r="M209" s="117"/>
      <c r="N209" s="117"/>
      <c r="O209" s="118"/>
      <c r="P209" s="118"/>
      <c r="Q209" s="749">
        <f>SUM(Q210+Q231+Q235+Q244)</f>
        <v>9079235199</v>
      </c>
      <c r="R209" s="217"/>
      <c r="S209" s="217"/>
      <c r="T209" s="691"/>
      <c r="U209" s="819"/>
      <c r="V209" s="802"/>
      <c r="W209" s="814"/>
    </row>
    <row r="210" spans="2:23" x14ac:dyDescent="0.2">
      <c r="B210" s="199" t="s">
        <v>7</v>
      </c>
      <c r="C210" s="199" t="s">
        <v>27</v>
      </c>
      <c r="D210" s="199" t="s">
        <v>8</v>
      </c>
      <c r="E210" s="199" t="s">
        <v>20</v>
      </c>
      <c r="F210" s="199" t="s">
        <v>13</v>
      </c>
      <c r="G210" s="199"/>
      <c r="H210" s="199"/>
      <c r="I210" s="199"/>
      <c r="J210" s="199"/>
      <c r="K210" s="329">
        <v>75153000</v>
      </c>
      <c r="L210" s="233" t="s">
        <v>70</v>
      </c>
      <c r="M210" s="41"/>
      <c r="N210" s="41"/>
      <c r="O210" s="42"/>
      <c r="P210" s="42"/>
      <c r="Q210" s="741">
        <f>+Q211</f>
        <v>6333805320</v>
      </c>
      <c r="R210" s="211"/>
      <c r="S210" s="211"/>
      <c r="T210" s="682"/>
      <c r="U210" s="813"/>
      <c r="V210" s="800"/>
      <c r="W210" s="814"/>
    </row>
    <row r="211" spans="2:23" x14ac:dyDescent="0.2">
      <c r="B211" s="121" t="s">
        <v>7</v>
      </c>
      <c r="C211" s="121" t="s">
        <v>27</v>
      </c>
      <c r="D211" s="121" t="s">
        <v>8</v>
      </c>
      <c r="E211" s="121" t="s">
        <v>20</v>
      </c>
      <c r="F211" s="121" t="s">
        <v>13</v>
      </c>
      <c r="G211" s="121" t="s">
        <v>12</v>
      </c>
      <c r="H211" s="121"/>
      <c r="I211" s="121"/>
      <c r="J211" s="121"/>
      <c r="K211" s="335"/>
      <c r="L211" s="316" t="s">
        <v>71</v>
      </c>
      <c r="M211" s="123"/>
      <c r="N211" s="123"/>
      <c r="O211" s="124"/>
      <c r="P211" s="124"/>
      <c r="Q211" s="750">
        <f>+Q212+Q224+Q227</f>
        <v>6333805320</v>
      </c>
      <c r="R211" s="218"/>
      <c r="S211" s="218"/>
      <c r="T211" s="692"/>
      <c r="U211" s="813"/>
      <c r="V211" s="800"/>
      <c r="W211" s="814"/>
    </row>
    <row r="212" spans="2:23" x14ac:dyDescent="0.2">
      <c r="B212" s="51" t="s">
        <v>7</v>
      </c>
      <c r="C212" s="51" t="s">
        <v>27</v>
      </c>
      <c r="D212" s="51" t="s">
        <v>8</v>
      </c>
      <c r="E212" s="51" t="s">
        <v>20</v>
      </c>
      <c r="F212" s="51" t="s">
        <v>13</v>
      </c>
      <c r="G212" s="51" t="s">
        <v>12</v>
      </c>
      <c r="H212" s="51" t="s">
        <v>27</v>
      </c>
      <c r="I212" s="51"/>
      <c r="J212" s="51"/>
      <c r="K212" s="51"/>
      <c r="L212" s="235" t="s">
        <v>72</v>
      </c>
      <c r="M212" s="54"/>
      <c r="N212" s="54"/>
      <c r="O212" s="55"/>
      <c r="P212" s="55"/>
      <c r="Q212" s="743">
        <f>SUM(Q213:Q223)</f>
        <v>4964303320</v>
      </c>
      <c r="R212" s="213"/>
      <c r="S212" s="213"/>
      <c r="T212" s="91"/>
      <c r="U212" s="813"/>
      <c r="V212" s="800"/>
      <c r="W212" s="814"/>
    </row>
    <row r="213" spans="2:23" ht="60" x14ac:dyDescent="0.2">
      <c r="B213" s="321"/>
      <c r="C213" s="93"/>
      <c r="D213" s="93"/>
      <c r="E213" s="93"/>
      <c r="F213" s="93"/>
      <c r="G213" s="93"/>
      <c r="H213" s="93"/>
      <c r="I213" s="93"/>
      <c r="J213" s="344"/>
      <c r="K213" s="706"/>
      <c r="L213" s="58" t="s">
        <v>518</v>
      </c>
      <c r="M213" s="59"/>
      <c r="N213" s="59"/>
      <c r="O213" s="60" t="s">
        <v>305</v>
      </c>
      <c r="P213" s="60" t="s">
        <v>106141</v>
      </c>
      <c r="Q213" s="744">
        <v>26233127</v>
      </c>
      <c r="R213" s="62"/>
      <c r="S213" s="97"/>
      <c r="T213" s="94" t="s">
        <v>166</v>
      </c>
      <c r="U213" s="815">
        <v>26233127</v>
      </c>
      <c r="V213" s="803">
        <v>26233127</v>
      </c>
      <c r="W213" s="816">
        <f t="shared" ref="W213:W270" si="4">+V213-Q213</f>
        <v>0</v>
      </c>
    </row>
    <row r="214" spans="2:23" ht="60" x14ac:dyDescent="0.2">
      <c r="B214" s="321"/>
      <c r="C214" s="93"/>
      <c r="D214" s="93"/>
      <c r="E214" s="93"/>
      <c r="F214" s="93"/>
      <c r="G214" s="93"/>
      <c r="H214" s="93"/>
      <c r="I214" s="93"/>
      <c r="J214" s="344"/>
      <c r="K214" s="706"/>
      <c r="L214" s="58" t="s">
        <v>106201</v>
      </c>
      <c r="M214" s="59"/>
      <c r="N214" s="59"/>
      <c r="O214" s="60"/>
      <c r="P214" s="60"/>
      <c r="Q214" s="744">
        <v>1006491074</v>
      </c>
      <c r="R214" s="62"/>
      <c r="S214" s="97"/>
      <c r="T214" s="94" t="s">
        <v>166</v>
      </c>
      <c r="U214" s="815">
        <v>1006491074</v>
      </c>
      <c r="V214" s="803"/>
      <c r="W214" s="816">
        <f t="shared" si="4"/>
        <v>-1006491074</v>
      </c>
    </row>
    <row r="215" spans="2:23" ht="60" x14ac:dyDescent="0.2">
      <c r="B215" s="321"/>
      <c r="C215" s="93"/>
      <c r="D215" s="93"/>
      <c r="E215" s="93"/>
      <c r="F215" s="93"/>
      <c r="G215" s="93"/>
      <c r="H215" s="93"/>
      <c r="I215" s="93"/>
      <c r="J215" s="344"/>
      <c r="K215" s="706"/>
      <c r="L215" s="58" t="s">
        <v>519</v>
      </c>
      <c r="M215" s="59"/>
      <c r="N215" s="59"/>
      <c r="O215" s="60" t="s">
        <v>305</v>
      </c>
      <c r="P215" s="60" t="s">
        <v>106141</v>
      </c>
      <c r="Q215" s="744">
        <v>2392340193</v>
      </c>
      <c r="R215" s="62"/>
      <c r="S215" s="259"/>
      <c r="T215" s="94" t="s">
        <v>166</v>
      </c>
      <c r="U215" s="815">
        <v>2392340193</v>
      </c>
      <c r="V215" s="803">
        <v>239234193</v>
      </c>
      <c r="W215" s="816">
        <f t="shared" si="4"/>
        <v>-2153106000</v>
      </c>
    </row>
    <row r="216" spans="2:23" ht="60" x14ac:dyDescent="0.2">
      <c r="B216" s="321"/>
      <c r="C216" s="93"/>
      <c r="D216" s="93"/>
      <c r="E216" s="93"/>
      <c r="F216" s="93"/>
      <c r="G216" s="93"/>
      <c r="H216" s="93"/>
      <c r="I216" s="93"/>
      <c r="J216" s="344"/>
      <c r="K216" s="706"/>
      <c r="L216" s="58" t="s">
        <v>520</v>
      </c>
      <c r="M216" s="59"/>
      <c r="N216" s="59"/>
      <c r="O216" s="60" t="s">
        <v>305</v>
      </c>
      <c r="P216" s="60" t="s">
        <v>425</v>
      </c>
      <c r="Q216" s="744">
        <v>210000000</v>
      </c>
      <c r="R216" s="130"/>
      <c r="S216" s="97"/>
      <c r="T216" s="94" t="s">
        <v>166</v>
      </c>
      <c r="U216" s="815">
        <v>210000000</v>
      </c>
      <c r="V216" s="803"/>
      <c r="W216" s="816">
        <f t="shared" si="4"/>
        <v>-210000000</v>
      </c>
    </row>
    <row r="217" spans="2:23" ht="60" x14ac:dyDescent="0.2">
      <c r="B217" s="321"/>
      <c r="C217" s="93"/>
      <c r="D217" s="93"/>
      <c r="E217" s="93"/>
      <c r="F217" s="93"/>
      <c r="G217" s="93"/>
      <c r="H217" s="93"/>
      <c r="I217" s="93"/>
      <c r="J217" s="344"/>
      <c r="K217" s="706"/>
      <c r="L217" s="58" t="s">
        <v>521</v>
      </c>
      <c r="M217" s="59"/>
      <c r="N217" s="59"/>
      <c r="O217" s="60" t="s">
        <v>305</v>
      </c>
      <c r="P217" s="60" t="s">
        <v>431</v>
      </c>
      <c r="Q217" s="744">
        <f>239040000+144000000</f>
        <v>383040000</v>
      </c>
      <c r="R217" s="62"/>
      <c r="S217" s="97"/>
      <c r="T217" s="94" t="s">
        <v>166</v>
      </c>
      <c r="U217" s="815">
        <v>239040000</v>
      </c>
      <c r="V217" s="803">
        <v>239040000</v>
      </c>
      <c r="W217" s="816">
        <f t="shared" si="4"/>
        <v>-144000000</v>
      </c>
    </row>
    <row r="218" spans="2:23" ht="84" customHeight="1" x14ac:dyDescent="0.2">
      <c r="B218" s="321"/>
      <c r="C218" s="93"/>
      <c r="D218" s="93"/>
      <c r="E218" s="93"/>
      <c r="F218" s="93"/>
      <c r="G218" s="93"/>
      <c r="H218" s="93"/>
      <c r="I218" s="93"/>
      <c r="J218" s="344"/>
      <c r="K218" s="706" t="s">
        <v>218</v>
      </c>
      <c r="L218" s="58" t="s">
        <v>106107</v>
      </c>
      <c r="M218" s="59">
        <v>45061</v>
      </c>
      <c r="N218" s="59" t="s">
        <v>367</v>
      </c>
      <c r="O218" s="60" t="s">
        <v>364</v>
      </c>
      <c r="P218" s="60" t="s">
        <v>222</v>
      </c>
      <c r="Q218" s="744">
        <f>800000000-300000000-28800000-144000000-41220000-283040000</f>
        <v>2940000</v>
      </c>
      <c r="R218" s="131"/>
      <c r="S218" s="259">
        <v>5000000000</v>
      </c>
      <c r="T218" s="94" t="s">
        <v>166</v>
      </c>
      <c r="U218" s="815"/>
      <c r="V218" s="803"/>
      <c r="W218" s="816">
        <f t="shared" si="4"/>
        <v>-2940000</v>
      </c>
    </row>
    <row r="219" spans="2:23" ht="84" customHeight="1" x14ac:dyDescent="0.2">
      <c r="B219" s="321"/>
      <c r="C219" s="93"/>
      <c r="D219" s="93"/>
      <c r="E219" s="93"/>
      <c r="F219" s="93"/>
      <c r="G219" s="93"/>
      <c r="H219" s="93"/>
      <c r="I219" s="93"/>
      <c r="J219" s="344"/>
      <c r="K219" s="706" t="s">
        <v>218</v>
      </c>
      <c r="L219" s="58" t="s">
        <v>106108</v>
      </c>
      <c r="M219" s="59">
        <v>45061</v>
      </c>
      <c r="N219" s="59" t="s">
        <v>367</v>
      </c>
      <c r="O219" s="60" t="s">
        <v>364</v>
      </c>
      <c r="P219" s="60" t="s">
        <v>222</v>
      </c>
      <c r="Q219" s="744">
        <f>1545000000-1006491074-95000000</f>
        <v>443508926</v>
      </c>
      <c r="R219" s="131"/>
      <c r="S219" s="259">
        <v>3244500000</v>
      </c>
      <c r="T219" s="94" t="s">
        <v>166</v>
      </c>
      <c r="U219" s="815"/>
      <c r="V219" s="803"/>
      <c r="W219" s="816">
        <f t="shared" si="4"/>
        <v>-443508926</v>
      </c>
    </row>
    <row r="220" spans="2:23" ht="60" x14ac:dyDescent="0.2">
      <c r="B220" s="321"/>
      <c r="C220" s="93"/>
      <c r="D220" s="93"/>
      <c r="E220" s="93"/>
      <c r="F220" s="93"/>
      <c r="G220" s="93"/>
      <c r="H220" s="93"/>
      <c r="I220" s="93"/>
      <c r="J220" s="344"/>
      <c r="K220" s="706" t="s">
        <v>106109</v>
      </c>
      <c r="L220" s="58" t="s">
        <v>106110</v>
      </c>
      <c r="M220" s="59">
        <v>45031</v>
      </c>
      <c r="N220" s="59" t="s">
        <v>438</v>
      </c>
      <c r="O220" s="60" t="s">
        <v>364</v>
      </c>
      <c r="P220" s="60" t="s">
        <v>209</v>
      </c>
      <c r="Q220" s="744">
        <v>210000000</v>
      </c>
      <c r="R220" s="131"/>
      <c r="S220" s="259">
        <v>441000000</v>
      </c>
      <c r="T220" s="94" t="s">
        <v>166</v>
      </c>
      <c r="U220" s="815"/>
      <c r="V220" s="803"/>
      <c r="W220" s="816">
        <f t="shared" si="4"/>
        <v>-210000000</v>
      </c>
    </row>
    <row r="221" spans="2:23" ht="60" x14ac:dyDescent="0.2">
      <c r="B221" s="321"/>
      <c r="C221" s="93"/>
      <c r="D221" s="93"/>
      <c r="E221" s="93"/>
      <c r="F221" s="93"/>
      <c r="G221" s="93"/>
      <c r="H221" s="93"/>
      <c r="I221" s="93"/>
      <c r="J221" s="344"/>
      <c r="K221" s="706">
        <v>72154100</v>
      </c>
      <c r="L221" s="58" t="s">
        <v>106111</v>
      </c>
      <c r="M221" s="59">
        <v>45031</v>
      </c>
      <c r="N221" s="59" t="s">
        <v>438</v>
      </c>
      <c r="O221" s="60" t="s">
        <v>364</v>
      </c>
      <c r="P221" s="60" t="s">
        <v>209</v>
      </c>
      <c r="Q221" s="744">
        <v>239040000</v>
      </c>
      <c r="R221" s="62"/>
      <c r="S221" s="61">
        <v>501984000</v>
      </c>
      <c r="T221" s="94" t="s">
        <v>166</v>
      </c>
      <c r="U221" s="815"/>
      <c r="V221" s="803"/>
      <c r="W221" s="816">
        <f t="shared" si="4"/>
        <v>-239040000</v>
      </c>
    </row>
    <row r="222" spans="2:23" ht="60" x14ac:dyDescent="0.2">
      <c r="B222" s="321"/>
      <c r="C222" s="93"/>
      <c r="D222" s="93"/>
      <c r="E222" s="93"/>
      <c r="F222" s="93"/>
      <c r="G222" s="93"/>
      <c r="H222" s="93"/>
      <c r="I222" s="93"/>
      <c r="J222" s="344"/>
      <c r="K222" s="706" t="s">
        <v>106105</v>
      </c>
      <c r="L222" s="58" t="s">
        <v>289</v>
      </c>
      <c r="M222" s="59">
        <v>45078</v>
      </c>
      <c r="N222" s="59" t="s">
        <v>367</v>
      </c>
      <c r="O222" s="60" t="s">
        <v>442</v>
      </c>
      <c r="P222" s="59" t="s">
        <v>210</v>
      </c>
      <c r="Q222" s="744">
        <v>23210000</v>
      </c>
      <c r="R222" s="62"/>
      <c r="S222" s="132"/>
      <c r="T222" s="94" t="s">
        <v>166</v>
      </c>
      <c r="U222" s="815"/>
      <c r="V222" s="803"/>
      <c r="W222" s="816">
        <f t="shared" si="4"/>
        <v>-23210000</v>
      </c>
    </row>
    <row r="223" spans="2:23" ht="45" x14ac:dyDescent="0.2">
      <c r="B223" s="321"/>
      <c r="C223" s="93"/>
      <c r="D223" s="93"/>
      <c r="E223" s="93"/>
      <c r="F223" s="93"/>
      <c r="G223" s="93"/>
      <c r="H223" s="93"/>
      <c r="I223" s="93"/>
      <c r="J223" s="344"/>
      <c r="K223" s="706">
        <v>72154100</v>
      </c>
      <c r="L223" s="58" t="s">
        <v>106112</v>
      </c>
      <c r="M223" s="59">
        <v>45108</v>
      </c>
      <c r="N223" s="59" t="s">
        <v>367</v>
      </c>
      <c r="O223" s="60" t="s">
        <v>326</v>
      </c>
      <c r="P223" s="59" t="s">
        <v>210</v>
      </c>
      <c r="Q223" s="744">
        <v>27500000</v>
      </c>
      <c r="R223" s="62"/>
      <c r="S223" s="63"/>
      <c r="T223" s="94" t="s">
        <v>166</v>
      </c>
      <c r="U223" s="815"/>
      <c r="V223" s="803"/>
      <c r="W223" s="816">
        <f t="shared" si="4"/>
        <v>-27500000</v>
      </c>
    </row>
    <row r="224" spans="2:23" x14ac:dyDescent="0.2">
      <c r="B224" s="51" t="s">
        <v>7</v>
      </c>
      <c r="C224" s="51" t="s">
        <v>27</v>
      </c>
      <c r="D224" s="51" t="s">
        <v>8</v>
      </c>
      <c r="E224" s="51" t="s">
        <v>20</v>
      </c>
      <c r="F224" s="51" t="s">
        <v>13</v>
      </c>
      <c r="G224" s="51" t="s">
        <v>12</v>
      </c>
      <c r="H224" s="51" t="s">
        <v>28</v>
      </c>
      <c r="I224" s="51"/>
      <c r="J224" s="51"/>
      <c r="K224" s="51"/>
      <c r="L224" s="235" t="s">
        <v>73</v>
      </c>
      <c r="M224" s="54"/>
      <c r="N224" s="54"/>
      <c r="O224" s="55"/>
      <c r="P224" s="55"/>
      <c r="Q224" s="743">
        <f>SUM(Q225:Q226)</f>
        <v>123600000</v>
      </c>
      <c r="R224" s="213"/>
      <c r="S224" s="213"/>
      <c r="T224" s="91"/>
      <c r="U224" s="813"/>
      <c r="V224" s="800"/>
      <c r="W224" s="814"/>
    </row>
    <row r="225" spans="2:23" ht="30" x14ac:dyDescent="0.2">
      <c r="B225" s="321"/>
      <c r="C225" s="93"/>
      <c r="D225" s="93"/>
      <c r="E225" s="93"/>
      <c r="F225" s="93"/>
      <c r="G225" s="93"/>
      <c r="H225" s="93"/>
      <c r="I225" s="93"/>
      <c r="J225" s="344"/>
      <c r="K225" s="328">
        <v>72101500</v>
      </c>
      <c r="L225" s="129" t="s">
        <v>296</v>
      </c>
      <c r="M225" s="59">
        <v>44936</v>
      </c>
      <c r="N225" s="59" t="s">
        <v>273</v>
      </c>
      <c r="O225" s="60" t="s">
        <v>106088</v>
      </c>
      <c r="P225" s="60" t="s">
        <v>221</v>
      </c>
      <c r="Q225" s="744">
        <v>28600000</v>
      </c>
      <c r="R225" s="62"/>
      <c r="S225" s="132"/>
      <c r="T225" s="94" t="s">
        <v>166</v>
      </c>
      <c r="U225" s="815">
        <v>28600000</v>
      </c>
      <c r="V225" s="803">
        <v>28600000</v>
      </c>
      <c r="W225" s="816">
        <f t="shared" si="4"/>
        <v>0</v>
      </c>
    </row>
    <row r="226" spans="2:23" ht="90" x14ac:dyDescent="0.2">
      <c r="B226" s="321"/>
      <c r="C226" s="93"/>
      <c r="D226" s="93"/>
      <c r="E226" s="93"/>
      <c r="F226" s="93"/>
      <c r="G226" s="93"/>
      <c r="H226" s="93"/>
      <c r="I226" s="93"/>
      <c r="J226" s="344"/>
      <c r="K226" s="706" t="s">
        <v>106135</v>
      </c>
      <c r="L226" s="58" t="s">
        <v>106156</v>
      </c>
      <c r="M226" s="59">
        <v>44998</v>
      </c>
      <c r="N226" s="59" t="s">
        <v>315</v>
      </c>
      <c r="O226" s="60" t="s">
        <v>106034</v>
      </c>
      <c r="P226" s="60" t="s">
        <v>333</v>
      </c>
      <c r="Q226" s="744">
        <v>95000000</v>
      </c>
      <c r="R226" s="62"/>
      <c r="S226" s="132"/>
      <c r="T226" s="94" t="s">
        <v>156</v>
      </c>
      <c r="U226" s="815">
        <v>95000000</v>
      </c>
      <c r="V226" s="803"/>
      <c r="W226" s="816">
        <f t="shared" si="4"/>
        <v>-95000000</v>
      </c>
    </row>
    <row r="227" spans="2:23" x14ac:dyDescent="0.2">
      <c r="B227" s="51" t="s">
        <v>7</v>
      </c>
      <c r="C227" s="51" t="s">
        <v>27</v>
      </c>
      <c r="D227" s="51" t="s">
        <v>8</v>
      </c>
      <c r="E227" s="51" t="s">
        <v>20</v>
      </c>
      <c r="F227" s="51" t="s">
        <v>13</v>
      </c>
      <c r="G227" s="51" t="s">
        <v>12</v>
      </c>
      <c r="H227" s="51" t="s">
        <v>29</v>
      </c>
      <c r="I227" s="51"/>
      <c r="J227" s="51"/>
      <c r="K227" s="51"/>
      <c r="L227" s="235" t="s">
        <v>74</v>
      </c>
      <c r="M227" s="54"/>
      <c r="N227" s="54"/>
      <c r="O227" s="55"/>
      <c r="P227" s="55"/>
      <c r="Q227" s="743">
        <f>SUM(Q228:Q230)</f>
        <v>1245902000</v>
      </c>
      <c r="R227" s="213"/>
      <c r="S227" s="213"/>
      <c r="T227" s="91"/>
      <c r="U227" s="813"/>
      <c r="V227" s="800"/>
      <c r="W227" s="814"/>
    </row>
    <row r="228" spans="2:23" ht="60" x14ac:dyDescent="0.2">
      <c r="B228" s="321"/>
      <c r="C228" s="93"/>
      <c r="D228" s="93"/>
      <c r="E228" s="93"/>
      <c r="F228" s="93"/>
      <c r="G228" s="93"/>
      <c r="H228" s="93"/>
      <c r="I228" s="93"/>
      <c r="J228" s="344"/>
      <c r="K228" s="328">
        <v>72101500</v>
      </c>
      <c r="L228" s="129" t="s">
        <v>297</v>
      </c>
      <c r="M228" s="59">
        <v>44936</v>
      </c>
      <c r="N228" s="59" t="s">
        <v>273</v>
      </c>
      <c r="O228" s="60" t="s">
        <v>106088</v>
      </c>
      <c r="P228" s="60" t="s">
        <v>221</v>
      </c>
      <c r="Q228" s="744">
        <f>237600000+28800000</f>
        <v>266400000</v>
      </c>
      <c r="R228" s="62"/>
      <c r="S228" s="132"/>
      <c r="T228" s="94" t="s">
        <v>166</v>
      </c>
      <c r="U228" s="815">
        <v>266400000</v>
      </c>
      <c r="V228" s="803">
        <v>266400000</v>
      </c>
      <c r="W228" s="816">
        <f t="shared" si="4"/>
        <v>0</v>
      </c>
    </row>
    <row r="229" spans="2:23" ht="45" x14ac:dyDescent="0.2">
      <c r="B229" s="321"/>
      <c r="C229" s="93"/>
      <c r="D229" s="93"/>
      <c r="E229" s="93"/>
      <c r="F229" s="93"/>
      <c r="G229" s="93"/>
      <c r="H229" s="93"/>
      <c r="I229" s="93"/>
      <c r="J229" s="344"/>
      <c r="K229" s="328">
        <v>72101500</v>
      </c>
      <c r="L229" s="129" t="s">
        <v>298</v>
      </c>
      <c r="M229" s="59">
        <v>44936</v>
      </c>
      <c r="N229" s="59" t="s">
        <v>261</v>
      </c>
      <c r="O229" s="60" t="s">
        <v>234</v>
      </c>
      <c r="P229" s="60" t="s">
        <v>221</v>
      </c>
      <c r="Q229" s="744">
        <v>82500000</v>
      </c>
      <c r="R229" s="62"/>
      <c r="S229" s="132"/>
      <c r="T229" s="94" t="s">
        <v>166</v>
      </c>
      <c r="U229" s="815">
        <v>82500000</v>
      </c>
      <c r="V229" s="803">
        <v>82500000</v>
      </c>
      <c r="W229" s="816">
        <f t="shared" si="4"/>
        <v>0</v>
      </c>
    </row>
    <row r="230" spans="2:23" ht="45" x14ac:dyDescent="0.2">
      <c r="B230" s="321"/>
      <c r="C230" s="93"/>
      <c r="D230" s="93"/>
      <c r="E230" s="93"/>
      <c r="F230" s="93"/>
      <c r="G230" s="93"/>
      <c r="H230" s="93"/>
      <c r="I230" s="93"/>
      <c r="J230" s="344"/>
      <c r="K230" s="328">
        <v>72101500</v>
      </c>
      <c r="L230" s="129" t="s">
        <v>164</v>
      </c>
      <c r="M230" s="59">
        <v>44936</v>
      </c>
      <c r="N230" s="59" t="s">
        <v>261</v>
      </c>
      <c r="O230" s="60" t="s">
        <v>234</v>
      </c>
      <c r="P230" s="60" t="s">
        <v>221</v>
      </c>
      <c r="Q230" s="744">
        <f>1080000000-182998000</f>
        <v>897002000</v>
      </c>
      <c r="R230" s="62"/>
      <c r="S230" s="132"/>
      <c r="T230" s="94" t="s">
        <v>166</v>
      </c>
      <c r="U230" s="815">
        <v>897002000</v>
      </c>
      <c r="V230" s="803">
        <v>842000000</v>
      </c>
      <c r="W230" s="816">
        <f t="shared" si="4"/>
        <v>-55002000</v>
      </c>
    </row>
    <row r="231" spans="2:23" ht="60" x14ac:dyDescent="0.2">
      <c r="B231" s="677" t="s">
        <v>7</v>
      </c>
      <c r="C231" s="677" t="s">
        <v>27</v>
      </c>
      <c r="D231" s="677" t="s">
        <v>8</v>
      </c>
      <c r="E231" s="677" t="s">
        <v>20</v>
      </c>
      <c r="F231" s="677" t="s">
        <v>14</v>
      </c>
      <c r="G231" s="677"/>
      <c r="H231" s="677"/>
      <c r="I231" s="677"/>
      <c r="J231" s="677"/>
      <c r="K231" s="329"/>
      <c r="L231" s="233" t="s">
        <v>106113</v>
      </c>
      <c r="M231" s="41"/>
      <c r="N231" s="267"/>
      <c r="O231" s="42"/>
      <c r="P231" s="42"/>
      <c r="Q231" s="741">
        <f>+Q232</f>
        <v>23100000</v>
      </c>
      <c r="R231" s="211"/>
      <c r="S231" s="211"/>
      <c r="T231" s="682"/>
      <c r="U231" s="813"/>
      <c r="V231" s="800"/>
      <c r="W231" s="814"/>
    </row>
    <row r="232" spans="2:23" x14ac:dyDescent="0.2">
      <c r="B232" s="133" t="s">
        <v>7</v>
      </c>
      <c r="C232" s="133" t="s">
        <v>27</v>
      </c>
      <c r="D232" s="133" t="s">
        <v>8</v>
      </c>
      <c r="E232" s="133" t="s">
        <v>20</v>
      </c>
      <c r="F232" s="133" t="s">
        <v>14</v>
      </c>
      <c r="G232" s="133" t="s">
        <v>15</v>
      </c>
      <c r="H232" s="133"/>
      <c r="I232" s="133"/>
      <c r="J232" s="133"/>
      <c r="K232" s="335"/>
      <c r="L232" s="240" t="s">
        <v>106114</v>
      </c>
      <c r="M232" s="123"/>
      <c r="N232" s="123"/>
      <c r="O232" s="124"/>
      <c r="P232" s="124"/>
      <c r="Q232" s="750">
        <f>+Q233</f>
        <v>23100000</v>
      </c>
      <c r="R232" s="218"/>
      <c r="S232" s="218"/>
      <c r="T232" s="692"/>
      <c r="U232" s="813"/>
      <c r="V232" s="800"/>
      <c r="W232" s="814"/>
    </row>
    <row r="233" spans="2:23" x14ac:dyDescent="0.2">
      <c r="B233" s="52" t="s">
        <v>7</v>
      </c>
      <c r="C233" s="52" t="s">
        <v>27</v>
      </c>
      <c r="D233" s="52" t="s">
        <v>8</v>
      </c>
      <c r="E233" s="52" t="s">
        <v>20</v>
      </c>
      <c r="F233" s="52" t="s">
        <v>14</v>
      </c>
      <c r="G233" s="52" t="s">
        <v>15</v>
      </c>
      <c r="H233" s="52" t="s">
        <v>8</v>
      </c>
      <c r="I233" s="52"/>
      <c r="J233" s="52"/>
      <c r="K233" s="51"/>
      <c r="L233" s="235" t="s">
        <v>106115</v>
      </c>
      <c r="M233" s="54"/>
      <c r="N233" s="54"/>
      <c r="O233" s="55"/>
      <c r="P233" s="55"/>
      <c r="Q233" s="743">
        <f>+Q234</f>
        <v>23100000</v>
      </c>
      <c r="R233" s="213"/>
      <c r="S233" s="213"/>
      <c r="T233" s="683"/>
      <c r="U233" s="813"/>
      <c r="V233" s="800"/>
      <c r="W233" s="814"/>
    </row>
    <row r="234" spans="2:23" ht="30" x14ac:dyDescent="0.2">
      <c r="B234" s="321"/>
      <c r="C234" s="93"/>
      <c r="D234" s="93"/>
      <c r="E234" s="93"/>
      <c r="F234" s="93"/>
      <c r="G234" s="93"/>
      <c r="H234" s="93"/>
      <c r="I234" s="93"/>
      <c r="J234" s="344"/>
      <c r="K234" s="328"/>
      <c r="L234" s="129" t="s">
        <v>106116</v>
      </c>
      <c r="M234" s="59">
        <v>44936</v>
      </c>
      <c r="N234" s="59" t="s">
        <v>273</v>
      </c>
      <c r="O234" s="60" t="s">
        <v>234</v>
      </c>
      <c r="P234" s="60" t="s">
        <v>221</v>
      </c>
      <c r="Q234" s="744">
        <v>23100000</v>
      </c>
      <c r="R234" s="300"/>
      <c r="S234" s="299"/>
      <c r="T234" s="94" t="s">
        <v>166</v>
      </c>
      <c r="U234" s="815">
        <v>23100000</v>
      </c>
      <c r="V234" s="803">
        <v>23100000</v>
      </c>
      <c r="W234" s="816">
        <f t="shared" si="4"/>
        <v>0</v>
      </c>
    </row>
    <row r="235" spans="2:23" ht="30" x14ac:dyDescent="0.2">
      <c r="B235" s="199" t="s">
        <v>7</v>
      </c>
      <c r="C235" s="199" t="s">
        <v>27</v>
      </c>
      <c r="D235" s="199" t="s">
        <v>8</v>
      </c>
      <c r="E235" s="199" t="s">
        <v>20</v>
      </c>
      <c r="F235" s="199" t="s">
        <v>15</v>
      </c>
      <c r="G235" s="199"/>
      <c r="H235" s="199"/>
      <c r="I235" s="199"/>
      <c r="J235" s="199"/>
      <c r="K235" s="329"/>
      <c r="L235" s="233" t="s">
        <v>80</v>
      </c>
      <c r="M235" s="41"/>
      <c r="N235" s="267"/>
      <c r="O235" s="42"/>
      <c r="P235" s="42"/>
      <c r="Q235" s="741">
        <f>+Q236+Q240</f>
        <v>163000000</v>
      </c>
      <c r="R235" s="211"/>
      <c r="S235" s="211"/>
      <c r="T235" s="682"/>
      <c r="U235" s="813"/>
      <c r="V235" s="800"/>
      <c r="W235" s="814"/>
    </row>
    <row r="236" spans="2:23" x14ac:dyDescent="0.2">
      <c r="B236" s="121" t="s">
        <v>7</v>
      </c>
      <c r="C236" s="121" t="s">
        <v>27</v>
      </c>
      <c r="D236" s="121" t="s">
        <v>8</v>
      </c>
      <c r="E236" s="121" t="s">
        <v>20</v>
      </c>
      <c r="F236" s="121" t="s">
        <v>15</v>
      </c>
      <c r="G236" s="133" t="s">
        <v>9</v>
      </c>
      <c r="H236" s="121"/>
      <c r="I236" s="121"/>
      <c r="J236" s="121"/>
      <c r="K236" s="335"/>
      <c r="L236" s="240" t="s">
        <v>123</v>
      </c>
      <c r="M236" s="123"/>
      <c r="N236" s="123"/>
      <c r="O236" s="124"/>
      <c r="P236" s="124"/>
      <c r="Q236" s="750">
        <f>+Q237</f>
        <v>65000000</v>
      </c>
      <c r="R236" s="218"/>
      <c r="S236" s="218"/>
      <c r="T236" s="692"/>
      <c r="U236" s="813"/>
      <c r="V236" s="800"/>
      <c r="W236" s="814"/>
    </row>
    <row r="237" spans="2:23" ht="45" x14ac:dyDescent="0.2">
      <c r="B237" s="52" t="s">
        <v>7</v>
      </c>
      <c r="C237" s="52" t="s">
        <v>27</v>
      </c>
      <c r="D237" s="52" t="s">
        <v>8</v>
      </c>
      <c r="E237" s="52" t="s">
        <v>20</v>
      </c>
      <c r="F237" s="52" t="s">
        <v>15</v>
      </c>
      <c r="G237" s="52" t="s">
        <v>9</v>
      </c>
      <c r="H237" s="52" t="s">
        <v>23</v>
      </c>
      <c r="I237" s="52"/>
      <c r="J237" s="52"/>
      <c r="K237" s="51"/>
      <c r="L237" s="235" t="s">
        <v>81</v>
      </c>
      <c r="M237" s="54"/>
      <c r="N237" s="54"/>
      <c r="O237" s="55"/>
      <c r="P237" s="55"/>
      <c r="Q237" s="743">
        <f>+Q238</f>
        <v>65000000</v>
      </c>
      <c r="R237" s="213"/>
      <c r="S237" s="213"/>
      <c r="T237" s="683"/>
      <c r="U237" s="813"/>
      <c r="V237" s="800"/>
      <c r="W237" s="814"/>
    </row>
    <row r="238" spans="2:23" ht="30" x14ac:dyDescent="0.2">
      <c r="B238" s="52" t="s">
        <v>7</v>
      </c>
      <c r="C238" s="52" t="s">
        <v>27</v>
      </c>
      <c r="D238" s="52" t="s">
        <v>8</v>
      </c>
      <c r="E238" s="52" t="s">
        <v>20</v>
      </c>
      <c r="F238" s="52" t="s">
        <v>15</v>
      </c>
      <c r="G238" s="52" t="s">
        <v>9</v>
      </c>
      <c r="H238" s="52" t="s">
        <v>23</v>
      </c>
      <c r="I238" s="52" t="s">
        <v>32</v>
      </c>
      <c r="J238" s="52"/>
      <c r="K238" s="51"/>
      <c r="L238" s="235" t="s">
        <v>245</v>
      </c>
      <c r="M238" s="54"/>
      <c r="N238" s="54"/>
      <c r="O238" s="55"/>
      <c r="P238" s="55"/>
      <c r="Q238" s="743">
        <f>+Q239</f>
        <v>65000000</v>
      </c>
      <c r="R238" s="213"/>
      <c r="S238" s="213"/>
      <c r="T238" s="683"/>
      <c r="U238" s="813"/>
      <c r="V238" s="800"/>
      <c r="W238" s="814"/>
    </row>
    <row r="239" spans="2:23" ht="30" x14ac:dyDescent="0.2">
      <c r="B239" s="323"/>
      <c r="C239" s="305"/>
      <c r="D239" s="305"/>
      <c r="E239" s="305"/>
      <c r="F239" s="305"/>
      <c r="G239" s="305"/>
      <c r="H239" s="305"/>
      <c r="I239" s="305"/>
      <c r="J239" s="345"/>
      <c r="K239" s="328"/>
      <c r="L239" s="129" t="s">
        <v>246</v>
      </c>
      <c r="M239" s="59" t="s">
        <v>231</v>
      </c>
      <c r="N239" s="59" t="s">
        <v>231</v>
      </c>
      <c r="O239" s="59" t="s">
        <v>231</v>
      </c>
      <c r="P239" s="59" t="s">
        <v>231</v>
      </c>
      <c r="Q239" s="744">
        <v>65000000</v>
      </c>
      <c r="R239" s="62"/>
      <c r="S239" s="63"/>
      <c r="T239" s="94" t="s">
        <v>166</v>
      </c>
      <c r="U239" s="815">
        <v>65000000</v>
      </c>
      <c r="V239" s="803">
        <v>1216848</v>
      </c>
      <c r="W239" s="816">
        <f t="shared" si="4"/>
        <v>-63783152</v>
      </c>
    </row>
    <row r="240" spans="2:23" x14ac:dyDescent="0.2">
      <c r="B240" s="121" t="s">
        <v>7</v>
      </c>
      <c r="C240" s="121" t="s">
        <v>27</v>
      </c>
      <c r="D240" s="121" t="s">
        <v>8</v>
      </c>
      <c r="E240" s="121" t="s">
        <v>20</v>
      </c>
      <c r="F240" s="121" t="s">
        <v>15</v>
      </c>
      <c r="G240" s="121" t="s">
        <v>10</v>
      </c>
      <c r="H240" s="121"/>
      <c r="I240" s="121"/>
      <c r="J240" s="121"/>
      <c r="K240" s="335"/>
      <c r="L240" s="240" t="s">
        <v>238</v>
      </c>
      <c r="M240" s="123"/>
      <c r="N240" s="123"/>
      <c r="O240" s="124"/>
      <c r="P240" s="124"/>
      <c r="Q240" s="750">
        <f>+Q241</f>
        <v>98000000</v>
      </c>
      <c r="R240" s="218"/>
      <c r="S240" s="218"/>
      <c r="T240" s="692"/>
      <c r="U240" s="813"/>
      <c r="V240" s="800"/>
      <c r="W240" s="814"/>
    </row>
    <row r="241" spans="2:23" x14ac:dyDescent="0.2">
      <c r="B241" s="52" t="s">
        <v>7</v>
      </c>
      <c r="C241" s="52" t="s">
        <v>27</v>
      </c>
      <c r="D241" s="52" t="s">
        <v>8</v>
      </c>
      <c r="E241" s="52" t="s">
        <v>20</v>
      </c>
      <c r="F241" s="52" t="s">
        <v>15</v>
      </c>
      <c r="G241" s="52" t="s">
        <v>10</v>
      </c>
      <c r="H241" s="52" t="s">
        <v>8</v>
      </c>
      <c r="I241" s="51"/>
      <c r="J241" s="51"/>
      <c r="K241" s="51"/>
      <c r="L241" s="235" t="s">
        <v>239</v>
      </c>
      <c r="M241" s="54"/>
      <c r="N241" s="54"/>
      <c r="O241" s="55"/>
      <c r="P241" s="55"/>
      <c r="Q241" s="743">
        <f>+Q242</f>
        <v>98000000</v>
      </c>
      <c r="R241" s="213"/>
      <c r="S241" s="213"/>
      <c r="T241" s="91"/>
      <c r="U241" s="813"/>
      <c r="V241" s="800"/>
      <c r="W241" s="814"/>
    </row>
    <row r="242" spans="2:23" ht="30" x14ac:dyDescent="0.2">
      <c r="B242" s="52" t="s">
        <v>7</v>
      </c>
      <c r="C242" s="52" t="s">
        <v>27</v>
      </c>
      <c r="D242" s="52" t="s">
        <v>8</v>
      </c>
      <c r="E242" s="52" t="s">
        <v>20</v>
      </c>
      <c r="F242" s="52" t="s">
        <v>15</v>
      </c>
      <c r="G242" s="52" t="s">
        <v>10</v>
      </c>
      <c r="H242" s="51" t="s">
        <v>8</v>
      </c>
      <c r="I242" s="51" t="s">
        <v>21</v>
      </c>
      <c r="J242" s="51"/>
      <c r="K242" s="51"/>
      <c r="L242" s="235" t="s">
        <v>240</v>
      </c>
      <c r="M242" s="54"/>
      <c r="N242" s="54"/>
      <c r="O242" s="55"/>
      <c r="P242" s="55"/>
      <c r="Q242" s="743">
        <f>+Q243</f>
        <v>98000000</v>
      </c>
      <c r="R242" s="213"/>
      <c r="S242" s="213"/>
      <c r="T242" s="91"/>
      <c r="U242" s="813"/>
      <c r="V242" s="800"/>
      <c r="W242" s="814"/>
    </row>
    <row r="243" spans="2:23" x14ac:dyDescent="0.2">
      <c r="B243" s="323"/>
      <c r="C243" s="305"/>
      <c r="D243" s="305"/>
      <c r="E243" s="305"/>
      <c r="F243" s="305"/>
      <c r="G243" s="305"/>
      <c r="H243" s="305"/>
      <c r="I243" s="305"/>
      <c r="J243" s="345"/>
      <c r="K243" s="303">
        <v>83112400</v>
      </c>
      <c r="L243" s="58" t="s">
        <v>241</v>
      </c>
      <c r="M243" s="59">
        <v>44563</v>
      </c>
      <c r="N243" s="59" t="s">
        <v>261</v>
      </c>
      <c r="O243" s="59" t="s">
        <v>202</v>
      </c>
      <c r="P243" s="59" t="s">
        <v>231</v>
      </c>
      <c r="Q243" s="744">
        <v>98000000</v>
      </c>
      <c r="R243" s="62"/>
      <c r="S243" s="63"/>
      <c r="T243" s="94" t="s">
        <v>188</v>
      </c>
      <c r="U243" s="815">
        <v>19680000</v>
      </c>
      <c r="V243" s="803">
        <v>19680000</v>
      </c>
      <c r="W243" s="816">
        <f t="shared" si="4"/>
        <v>-78320000</v>
      </c>
    </row>
    <row r="244" spans="2:23" ht="30" x14ac:dyDescent="0.2">
      <c r="B244" s="199" t="s">
        <v>7</v>
      </c>
      <c r="C244" s="199" t="s">
        <v>27</v>
      </c>
      <c r="D244" s="199" t="s">
        <v>8</v>
      </c>
      <c r="E244" s="199" t="s">
        <v>20</v>
      </c>
      <c r="F244" s="199" t="s">
        <v>16</v>
      </c>
      <c r="G244" s="199"/>
      <c r="H244" s="199"/>
      <c r="I244" s="199"/>
      <c r="J244" s="199"/>
      <c r="K244" s="329"/>
      <c r="L244" s="233" t="s">
        <v>85</v>
      </c>
      <c r="M244" s="41"/>
      <c r="N244" s="41"/>
      <c r="O244" s="42"/>
      <c r="P244" s="42"/>
      <c r="Q244" s="741">
        <f>+Q245+Q254+Q266</f>
        <v>2559329879</v>
      </c>
      <c r="R244" s="211"/>
      <c r="S244" s="211"/>
      <c r="T244" s="682"/>
      <c r="U244" s="813"/>
      <c r="V244" s="800"/>
      <c r="W244" s="814"/>
    </row>
    <row r="245" spans="2:23" x14ac:dyDescent="0.2">
      <c r="B245" s="121" t="s">
        <v>7</v>
      </c>
      <c r="C245" s="121" t="s">
        <v>27</v>
      </c>
      <c r="D245" s="121" t="s">
        <v>8</v>
      </c>
      <c r="E245" s="121" t="s">
        <v>20</v>
      </c>
      <c r="F245" s="121" t="s">
        <v>16</v>
      </c>
      <c r="G245" s="121" t="s">
        <v>11</v>
      </c>
      <c r="H245" s="121"/>
      <c r="I245" s="121"/>
      <c r="J245" s="121"/>
      <c r="K245" s="335"/>
      <c r="L245" s="240" t="s">
        <v>88</v>
      </c>
      <c r="M245" s="123"/>
      <c r="N245" s="123"/>
      <c r="O245" s="124"/>
      <c r="P245" s="124"/>
      <c r="Q245" s="750">
        <f>+Q246</f>
        <v>272208000</v>
      </c>
      <c r="R245" s="218"/>
      <c r="S245" s="218"/>
      <c r="T245" s="692"/>
      <c r="U245" s="813"/>
      <c r="V245" s="800"/>
      <c r="W245" s="814"/>
    </row>
    <row r="246" spans="2:23" ht="30" x14ac:dyDescent="0.2">
      <c r="B246" s="51" t="s">
        <v>7</v>
      </c>
      <c r="C246" s="51" t="s">
        <v>27</v>
      </c>
      <c r="D246" s="51" t="s">
        <v>8</v>
      </c>
      <c r="E246" s="51" t="s">
        <v>20</v>
      </c>
      <c r="F246" s="51" t="s">
        <v>16</v>
      </c>
      <c r="G246" s="51" t="s">
        <v>11</v>
      </c>
      <c r="H246" s="51" t="s">
        <v>8</v>
      </c>
      <c r="I246" s="51"/>
      <c r="J246" s="51"/>
      <c r="K246" s="51"/>
      <c r="L246" s="235" t="s">
        <v>106</v>
      </c>
      <c r="M246" s="54"/>
      <c r="N246" s="54"/>
      <c r="O246" s="55"/>
      <c r="P246" s="55"/>
      <c r="Q246" s="743">
        <f>+Q247</f>
        <v>272208000</v>
      </c>
      <c r="R246" s="213"/>
      <c r="S246" s="213"/>
      <c r="T246" s="91"/>
      <c r="U246" s="813"/>
      <c r="V246" s="800"/>
      <c r="W246" s="814"/>
    </row>
    <row r="247" spans="2:23" ht="30" x14ac:dyDescent="0.2">
      <c r="B247" s="51" t="s">
        <v>7</v>
      </c>
      <c r="C247" s="51" t="s">
        <v>27</v>
      </c>
      <c r="D247" s="51" t="s">
        <v>8</v>
      </c>
      <c r="E247" s="51" t="s">
        <v>20</v>
      </c>
      <c r="F247" s="51" t="s">
        <v>16</v>
      </c>
      <c r="G247" s="51" t="s">
        <v>11</v>
      </c>
      <c r="H247" s="51" t="s">
        <v>8</v>
      </c>
      <c r="I247" s="51" t="s">
        <v>21</v>
      </c>
      <c r="J247" s="51"/>
      <c r="K247" s="51"/>
      <c r="L247" s="235" t="s">
        <v>89</v>
      </c>
      <c r="M247" s="54"/>
      <c r="N247" s="54"/>
      <c r="O247" s="55"/>
      <c r="P247" s="55"/>
      <c r="Q247" s="743">
        <f>SUM(Q248:Q253)</f>
        <v>272208000</v>
      </c>
      <c r="R247" s="213"/>
      <c r="S247" s="213"/>
      <c r="T247" s="91"/>
      <c r="U247" s="813"/>
      <c r="V247" s="800"/>
      <c r="W247" s="814"/>
    </row>
    <row r="248" spans="2:23" ht="45" x14ac:dyDescent="0.2">
      <c r="B248" s="321"/>
      <c r="C248" s="93"/>
      <c r="D248" s="93"/>
      <c r="E248" s="93"/>
      <c r="F248" s="93"/>
      <c r="G248" s="93"/>
      <c r="H248" s="93"/>
      <c r="I248" s="93"/>
      <c r="J248" s="344"/>
      <c r="K248" s="706">
        <v>80161500</v>
      </c>
      <c r="L248" s="129" t="s">
        <v>106117</v>
      </c>
      <c r="M248" s="59">
        <v>44936</v>
      </c>
      <c r="N248" s="59" t="s">
        <v>261</v>
      </c>
      <c r="O248" s="60" t="s">
        <v>343</v>
      </c>
      <c r="P248" s="60" t="s">
        <v>221</v>
      </c>
      <c r="Q248" s="744">
        <v>42108000</v>
      </c>
      <c r="R248" s="62"/>
      <c r="S248" s="63"/>
      <c r="T248" s="94" t="s">
        <v>166</v>
      </c>
      <c r="U248" s="815">
        <v>42108000</v>
      </c>
      <c r="V248" s="803">
        <v>42108000</v>
      </c>
      <c r="W248" s="816">
        <f t="shared" si="4"/>
        <v>0</v>
      </c>
    </row>
    <row r="249" spans="2:23" ht="30" x14ac:dyDescent="0.2">
      <c r="B249" s="322"/>
      <c r="C249" s="301"/>
      <c r="D249" s="301"/>
      <c r="E249" s="301"/>
      <c r="F249" s="301"/>
      <c r="G249" s="301"/>
      <c r="H249" s="301"/>
      <c r="I249" s="301"/>
      <c r="J249" s="307"/>
      <c r="K249" s="706" t="s">
        <v>440</v>
      </c>
      <c r="L249" s="58" t="s">
        <v>106056</v>
      </c>
      <c r="M249" s="59">
        <v>45163</v>
      </c>
      <c r="N249" s="59" t="s">
        <v>368</v>
      </c>
      <c r="O249" s="60" t="s">
        <v>328</v>
      </c>
      <c r="P249" s="3" t="s">
        <v>432</v>
      </c>
      <c r="Q249" s="744">
        <v>25000000</v>
      </c>
      <c r="R249" s="62"/>
      <c r="S249" s="63"/>
      <c r="T249" s="94" t="s">
        <v>401</v>
      </c>
      <c r="U249" s="815"/>
      <c r="V249" s="803"/>
      <c r="W249" s="816">
        <f t="shared" si="4"/>
        <v>-25000000</v>
      </c>
    </row>
    <row r="250" spans="2:23" ht="90" x14ac:dyDescent="0.2">
      <c r="B250" s="322"/>
      <c r="C250" s="705"/>
      <c r="D250" s="705"/>
      <c r="E250" s="705"/>
      <c r="F250" s="705"/>
      <c r="G250" s="705"/>
      <c r="H250" s="705"/>
      <c r="I250" s="705"/>
      <c r="J250" s="307"/>
      <c r="K250" s="328">
        <v>80101500</v>
      </c>
      <c r="L250" s="129" t="s">
        <v>106147</v>
      </c>
      <c r="M250" s="59">
        <v>44941</v>
      </c>
      <c r="N250" s="59" t="s">
        <v>370</v>
      </c>
      <c r="O250" s="60" t="s">
        <v>343</v>
      </c>
      <c r="P250" s="60" t="s">
        <v>262</v>
      </c>
      <c r="Q250" s="744">
        <v>33200000</v>
      </c>
      <c r="R250" s="62"/>
      <c r="S250" s="63"/>
      <c r="T250" s="94" t="s">
        <v>401</v>
      </c>
      <c r="U250" s="815">
        <v>33200000</v>
      </c>
      <c r="V250" s="803">
        <v>30930900</v>
      </c>
      <c r="W250" s="816">
        <f t="shared" si="4"/>
        <v>-2269100</v>
      </c>
    </row>
    <row r="251" spans="2:23" ht="60" x14ac:dyDescent="0.2">
      <c r="B251" s="322"/>
      <c r="C251" s="678"/>
      <c r="D251" s="678"/>
      <c r="E251" s="678"/>
      <c r="F251" s="678"/>
      <c r="G251" s="678"/>
      <c r="H251" s="678"/>
      <c r="I251" s="678"/>
      <c r="J251" s="307"/>
      <c r="K251" s="328">
        <v>80101500</v>
      </c>
      <c r="L251" s="129" t="s">
        <v>106148</v>
      </c>
      <c r="M251" s="59">
        <v>44941</v>
      </c>
      <c r="N251" s="59" t="s">
        <v>370</v>
      </c>
      <c r="O251" s="60" t="s">
        <v>343</v>
      </c>
      <c r="P251" s="60" t="s">
        <v>262</v>
      </c>
      <c r="Q251" s="744">
        <v>33200000</v>
      </c>
      <c r="R251" s="62"/>
      <c r="S251" s="63"/>
      <c r="T251" s="94" t="s">
        <v>401</v>
      </c>
      <c r="U251" s="815">
        <v>33200000</v>
      </c>
      <c r="V251" s="803">
        <v>17674800</v>
      </c>
      <c r="W251" s="816">
        <f t="shared" si="4"/>
        <v>-15525200</v>
      </c>
    </row>
    <row r="252" spans="2:23" s="734" customFormat="1" ht="30" x14ac:dyDescent="0.2">
      <c r="B252" s="730"/>
      <c r="C252" s="731"/>
      <c r="D252" s="731"/>
      <c r="E252" s="731"/>
      <c r="F252" s="731"/>
      <c r="G252" s="731"/>
      <c r="H252" s="731"/>
      <c r="I252" s="731"/>
      <c r="J252" s="732"/>
      <c r="K252" s="715" t="s">
        <v>106150</v>
      </c>
      <c r="L252" s="129" t="s">
        <v>106151</v>
      </c>
      <c r="M252" s="59">
        <v>44982</v>
      </c>
      <c r="N252" s="59" t="s">
        <v>256</v>
      </c>
      <c r="O252" s="60" t="s">
        <v>319</v>
      </c>
      <c r="P252" s="60" t="s">
        <v>262</v>
      </c>
      <c r="Q252" s="744">
        <f>100000000-20000000</f>
        <v>80000000</v>
      </c>
      <c r="R252" s="733"/>
      <c r="S252" s="152"/>
      <c r="T252" s="695" t="s">
        <v>401</v>
      </c>
      <c r="U252" s="820"/>
      <c r="V252" s="805"/>
      <c r="W252" s="816">
        <f t="shared" si="4"/>
        <v>-80000000</v>
      </c>
    </row>
    <row r="253" spans="2:23" ht="60" x14ac:dyDescent="0.2">
      <c r="B253" s="322"/>
      <c r="C253" s="301"/>
      <c r="D253" s="301"/>
      <c r="E253" s="301"/>
      <c r="F253" s="301"/>
      <c r="G253" s="301"/>
      <c r="H253" s="301"/>
      <c r="I253" s="301"/>
      <c r="J253" s="307"/>
      <c r="K253" s="328">
        <v>80101500</v>
      </c>
      <c r="L253" s="58" t="s">
        <v>106149</v>
      </c>
      <c r="M253" s="59">
        <v>44941</v>
      </c>
      <c r="N253" s="59" t="s">
        <v>370</v>
      </c>
      <c r="O253" s="60" t="s">
        <v>343</v>
      </c>
      <c r="P253" s="60" t="s">
        <v>262</v>
      </c>
      <c r="Q253" s="744">
        <v>58700000</v>
      </c>
      <c r="R253" s="62"/>
      <c r="S253" s="63"/>
      <c r="T253" s="94" t="s">
        <v>401</v>
      </c>
      <c r="U253" s="815"/>
      <c r="V253" s="803"/>
      <c r="W253" s="816">
        <f t="shared" si="4"/>
        <v>-58700000</v>
      </c>
    </row>
    <row r="254" spans="2:23" x14ac:dyDescent="0.2">
      <c r="B254" s="121" t="s">
        <v>7</v>
      </c>
      <c r="C254" s="121" t="s">
        <v>27</v>
      </c>
      <c r="D254" s="121" t="s">
        <v>8</v>
      </c>
      <c r="E254" s="121" t="s">
        <v>20</v>
      </c>
      <c r="F254" s="121" t="s">
        <v>16</v>
      </c>
      <c r="G254" s="121" t="s">
        <v>13</v>
      </c>
      <c r="H254" s="121"/>
      <c r="I254" s="121"/>
      <c r="J254" s="121"/>
      <c r="K254" s="335"/>
      <c r="L254" s="240" t="s">
        <v>95</v>
      </c>
      <c r="M254" s="123"/>
      <c r="N254" s="123"/>
      <c r="O254" s="124"/>
      <c r="P254" s="124"/>
      <c r="Q254" s="750">
        <f>SUM(Q255+Q258)</f>
        <v>2037121879</v>
      </c>
      <c r="R254" s="218"/>
      <c r="S254" s="218"/>
      <c r="T254" s="692"/>
      <c r="U254" s="813"/>
      <c r="V254" s="800"/>
      <c r="W254" s="814"/>
    </row>
    <row r="255" spans="2:23" x14ac:dyDescent="0.2">
      <c r="B255" s="51" t="s">
        <v>7</v>
      </c>
      <c r="C255" s="51" t="s">
        <v>27</v>
      </c>
      <c r="D255" s="51" t="s">
        <v>8</v>
      </c>
      <c r="E255" s="51" t="s">
        <v>20</v>
      </c>
      <c r="F255" s="51" t="s">
        <v>16</v>
      </c>
      <c r="G255" s="51" t="s">
        <v>13</v>
      </c>
      <c r="H255" s="51" t="s">
        <v>20</v>
      </c>
      <c r="I255" s="51"/>
      <c r="J255" s="51"/>
      <c r="K255" s="51"/>
      <c r="L255" s="235" t="s">
        <v>248</v>
      </c>
      <c r="M255" s="54"/>
      <c r="N255" s="54"/>
      <c r="O255" s="55"/>
      <c r="P255" s="55"/>
      <c r="Q255" s="743">
        <f>SUM(Q256:Q257)</f>
        <v>236854536</v>
      </c>
      <c r="R255" s="213"/>
      <c r="S255" s="213"/>
      <c r="T255" s="91"/>
      <c r="U255" s="813"/>
      <c r="V255" s="800"/>
      <c r="W255" s="814"/>
    </row>
    <row r="256" spans="2:23" ht="45" x14ac:dyDescent="0.2">
      <c r="B256" s="321"/>
      <c r="C256" s="93"/>
      <c r="D256" s="93"/>
      <c r="E256" s="93"/>
      <c r="F256" s="93"/>
      <c r="G256" s="93"/>
      <c r="H256" s="93"/>
      <c r="I256" s="93"/>
      <c r="J256" s="344"/>
      <c r="K256" s="708">
        <v>92121500</v>
      </c>
      <c r="L256" s="58" t="s">
        <v>522</v>
      </c>
      <c r="M256" s="59"/>
      <c r="N256" s="59"/>
      <c r="O256" s="60" t="s">
        <v>305</v>
      </c>
      <c r="P256" s="3" t="s">
        <v>209</v>
      </c>
      <c r="Q256" s="751">
        <f>116254536+18594348+36</f>
        <v>134848920</v>
      </c>
      <c r="R256" s="131"/>
      <c r="S256" s="63"/>
      <c r="T256" s="94" t="s">
        <v>166</v>
      </c>
      <c r="U256" s="815">
        <v>134848920</v>
      </c>
      <c r="V256" s="803">
        <v>134848920</v>
      </c>
      <c r="W256" s="816">
        <f t="shared" si="4"/>
        <v>0</v>
      </c>
    </row>
    <row r="257" spans="2:23" ht="60" x14ac:dyDescent="0.2">
      <c r="B257" s="322"/>
      <c r="C257" s="301"/>
      <c r="D257" s="301"/>
      <c r="E257" s="301"/>
      <c r="F257" s="301"/>
      <c r="G257" s="301"/>
      <c r="H257" s="301"/>
      <c r="I257" s="301"/>
      <c r="J257" s="307"/>
      <c r="K257" s="708">
        <v>92121500</v>
      </c>
      <c r="L257" s="4" t="s">
        <v>106118</v>
      </c>
      <c r="M257" s="59">
        <v>45031</v>
      </c>
      <c r="N257" s="59" t="s">
        <v>438</v>
      </c>
      <c r="O257" s="60" t="s">
        <v>364</v>
      </c>
      <c r="P257" s="60" t="s">
        <v>106038</v>
      </c>
      <c r="Q257" s="751">
        <f>120600000-18594348-36</f>
        <v>102005616</v>
      </c>
      <c r="R257" s="131" t="s">
        <v>211</v>
      </c>
      <c r="S257" s="256">
        <v>253260000</v>
      </c>
      <c r="T257" s="94" t="s">
        <v>166</v>
      </c>
      <c r="U257" s="815"/>
      <c r="V257" s="803"/>
      <c r="W257" s="816">
        <f t="shared" si="4"/>
        <v>-102005616</v>
      </c>
    </row>
    <row r="258" spans="2:23" x14ac:dyDescent="0.2">
      <c r="B258" s="51" t="s">
        <v>7</v>
      </c>
      <c r="C258" s="51" t="s">
        <v>27</v>
      </c>
      <c r="D258" s="51" t="s">
        <v>8</v>
      </c>
      <c r="E258" s="51" t="s">
        <v>20</v>
      </c>
      <c r="F258" s="51" t="s">
        <v>16</v>
      </c>
      <c r="G258" s="51" t="s">
        <v>13</v>
      </c>
      <c r="H258" s="51" t="s">
        <v>23</v>
      </c>
      <c r="I258" s="51"/>
      <c r="J258" s="51"/>
      <c r="K258" s="51"/>
      <c r="L258" s="235" t="s">
        <v>96</v>
      </c>
      <c r="M258" s="54"/>
      <c r="N258" s="54"/>
      <c r="O258" s="55"/>
      <c r="P258" s="55"/>
      <c r="Q258" s="743">
        <f>SUM(Q259:Q265)</f>
        <v>1800267343</v>
      </c>
      <c r="R258" s="213"/>
      <c r="S258" s="213"/>
      <c r="T258" s="91"/>
      <c r="U258" s="813"/>
      <c r="V258" s="800"/>
      <c r="W258" s="814"/>
    </row>
    <row r="259" spans="2:23" ht="60" x14ac:dyDescent="0.2">
      <c r="B259" s="321"/>
      <c r="C259" s="93"/>
      <c r="D259" s="93"/>
      <c r="E259" s="93"/>
      <c r="F259" s="93"/>
      <c r="G259" s="93"/>
      <c r="H259" s="93"/>
      <c r="I259" s="93"/>
      <c r="J259" s="344"/>
      <c r="K259" s="328">
        <v>76111500</v>
      </c>
      <c r="L259" s="58" t="s">
        <v>523</v>
      </c>
      <c r="M259" s="59"/>
      <c r="N259" s="59"/>
      <c r="O259" s="60" t="s">
        <v>305</v>
      </c>
      <c r="P259" s="60" t="s">
        <v>209</v>
      </c>
      <c r="Q259" s="744">
        <f>119027819+18600000</f>
        <v>137627819</v>
      </c>
      <c r="R259" s="62"/>
      <c r="S259" s="63"/>
      <c r="T259" s="94" t="s">
        <v>166</v>
      </c>
      <c r="U259" s="815">
        <v>137279859.97</v>
      </c>
      <c r="V259" s="803">
        <v>119694830.83</v>
      </c>
      <c r="W259" s="816">
        <f t="shared" si="4"/>
        <v>-17932988.170000002</v>
      </c>
    </row>
    <row r="260" spans="2:23" ht="60" x14ac:dyDescent="0.2">
      <c r="B260" s="322"/>
      <c r="C260" s="301"/>
      <c r="D260" s="301"/>
      <c r="E260" s="301"/>
      <c r="F260" s="301"/>
      <c r="G260" s="301"/>
      <c r="H260" s="301"/>
      <c r="I260" s="301"/>
      <c r="J260" s="307"/>
      <c r="K260" s="328">
        <v>76111500</v>
      </c>
      <c r="L260" s="58" t="s">
        <v>106119</v>
      </c>
      <c r="M260" s="59">
        <v>45031</v>
      </c>
      <c r="N260" s="59" t="s">
        <v>106120</v>
      </c>
      <c r="O260" s="60" t="s">
        <v>364</v>
      </c>
      <c r="P260" s="60" t="s">
        <v>222</v>
      </c>
      <c r="Q260" s="744">
        <f>117600000-18600000+41220000</f>
        <v>140220000</v>
      </c>
      <c r="R260" s="62" t="s">
        <v>211</v>
      </c>
      <c r="S260" s="256">
        <f>246960000+1333080000</f>
        <v>1580040000</v>
      </c>
      <c r="T260" s="94" t="s">
        <v>166</v>
      </c>
      <c r="U260" s="815"/>
      <c r="V260" s="803"/>
      <c r="W260" s="816">
        <f t="shared" si="4"/>
        <v>-140220000</v>
      </c>
    </row>
    <row r="261" spans="2:23" ht="45" x14ac:dyDescent="0.2">
      <c r="B261" s="322"/>
      <c r="C261" s="301"/>
      <c r="D261" s="301"/>
      <c r="E261" s="301"/>
      <c r="F261" s="301"/>
      <c r="G261" s="301"/>
      <c r="H261" s="301"/>
      <c r="I261" s="301"/>
      <c r="J261" s="307"/>
      <c r="K261" s="328">
        <v>76111500</v>
      </c>
      <c r="L261" s="58" t="s">
        <v>106196</v>
      </c>
      <c r="M261" s="59">
        <v>45031</v>
      </c>
      <c r="N261" s="59" t="s">
        <v>405</v>
      </c>
      <c r="O261" s="60" t="s">
        <v>364</v>
      </c>
      <c r="P261" s="60" t="s">
        <v>222</v>
      </c>
      <c r="Q261" s="744">
        <f>570379524+95000000</f>
        <v>665379524</v>
      </c>
      <c r="R261" s="62"/>
      <c r="S261" s="256"/>
      <c r="T261" s="94" t="s">
        <v>166</v>
      </c>
      <c r="U261" s="815">
        <v>665379523.53999996</v>
      </c>
      <c r="V261" s="803">
        <v>644550114.64999998</v>
      </c>
      <c r="W261" s="816">
        <f t="shared" si="4"/>
        <v>-20829409.350000024</v>
      </c>
    </row>
    <row r="262" spans="2:23" ht="60" x14ac:dyDescent="0.2">
      <c r="B262" s="322"/>
      <c r="C262" s="797"/>
      <c r="D262" s="797"/>
      <c r="E262" s="797"/>
      <c r="F262" s="797"/>
      <c r="G262" s="797"/>
      <c r="H262" s="797"/>
      <c r="I262" s="797"/>
      <c r="J262" s="307"/>
      <c r="K262" s="328"/>
      <c r="L262" s="58" t="s">
        <v>106202</v>
      </c>
      <c r="M262" s="59"/>
      <c r="N262" s="59"/>
      <c r="O262" s="60"/>
      <c r="P262" s="60"/>
      <c r="Q262" s="744">
        <f>300000000+64000000+283040000</f>
        <v>647040000</v>
      </c>
      <c r="R262" s="62"/>
      <c r="S262" s="256"/>
      <c r="T262" s="94" t="s">
        <v>166</v>
      </c>
      <c r="U262" s="815"/>
      <c r="V262" s="803"/>
      <c r="W262" s="816">
        <f t="shared" si="4"/>
        <v>-647040000</v>
      </c>
    </row>
    <row r="263" spans="2:23" ht="30" x14ac:dyDescent="0.2">
      <c r="B263" s="322"/>
      <c r="C263" s="674"/>
      <c r="D263" s="674"/>
      <c r="E263" s="674"/>
      <c r="F263" s="674"/>
      <c r="G263" s="674"/>
      <c r="H263" s="674"/>
      <c r="I263" s="674"/>
      <c r="J263" s="307"/>
      <c r="K263" s="328">
        <v>76111500</v>
      </c>
      <c r="L263" s="129" t="s">
        <v>106142</v>
      </c>
      <c r="M263" s="59">
        <v>44958</v>
      </c>
      <c r="N263" s="59" t="s">
        <v>259</v>
      </c>
      <c r="O263" s="60" t="s">
        <v>319</v>
      </c>
      <c r="P263" s="60" t="s">
        <v>222</v>
      </c>
      <c r="Q263" s="744">
        <f>(32000000*2)-64000000</f>
        <v>0</v>
      </c>
      <c r="R263" s="62"/>
      <c r="S263" s="63"/>
      <c r="T263" s="94" t="s">
        <v>166</v>
      </c>
      <c r="U263" s="815"/>
      <c r="V263" s="803"/>
      <c r="W263" s="816">
        <f>+V263-Q263</f>
        <v>0</v>
      </c>
    </row>
    <row r="264" spans="2:23" ht="30" x14ac:dyDescent="0.2">
      <c r="B264" s="322"/>
      <c r="C264" s="674"/>
      <c r="D264" s="674"/>
      <c r="E264" s="674"/>
      <c r="F264" s="674"/>
      <c r="G264" s="674"/>
      <c r="H264" s="674"/>
      <c r="I264" s="674"/>
      <c r="J264" s="307"/>
      <c r="K264" s="706" t="s">
        <v>106121</v>
      </c>
      <c r="L264" s="129" t="s">
        <v>299</v>
      </c>
      <c r="M264" s="59">
        <v>45047</v>
      </c>
      <c r="N264" s="59" t="s">
        <v>361</v>
      </c>
      <c r="O264" s="60" t="s">
        <v>260</v>
      </c>
      <c r="P264" s="60" t="s">
        <v>106122</v>
      </c>
      <c r="Q264" s="744">
        <v>60000000</v>
      </c>
      <c r="R264" s="62"/>
      <c r="S264" s="63"/>
      <c r="T264" s="94" t="s">
        <v>166</v>
      </c>
      <c r="U264" s="815"/>
      <c r="V264" s="803"/>
      <c r="W264" s="816">
        <f t="shared" si="4"/>
        <v>-60000000</v>
      </c>
    </row>
    <row r="265" spans="2:23" ht="45" x14ac:dyDescent="0.2">
      <c r="B265" s="322"/>
      <c r="C265" s="301"/>
      <c r="D265" s="301"/>
      <c r="E265" s="301"/>
      <c r="F265" s="301"/>
      <c r="G265" s="301"/>
      <c r="H265" s="301"/>
      <c r="I265" s="301"/>
      <c r="J265" s="307"/>
      <c r="K265" s="328">
        <v>72102100</v>
      </c>
      <c r="L265" s="58" t="s">
        <v>106143</v>
      </c>
      <c r="M265" s="59">
        <v>45047</v>
      </c>
      <c r="N265" s="59" t="s">
        <v>361</v>
      </c>
      <c r="O265" s="60" t="s">
        <v>260</v>
      </c>
      <c r="P265" s="60" t="s">
        <v>106122</v>
      </c>
      <c r="Q265" s="744">
        <v>150000000</v>
      </c>
      <c r="R265" s="62"/>
      <c r="S265" s="61"/>
      <c r="T265" s="94" t="s">
        <v>166</v>
      </c>
      <c r="U265" s="815">
        <v>150000000</v>
      </c>
      <c r="V265" s="803"/>
      <c r="W265" s="816">
        <f t="shared" si="4"/>
        <v>-150000000</v>
      </c>
    </row>
    <row r="266" spans="2:23" ht="30" x14ac:dyDescent="0.2">
      <c r="B266" s="121" t="s">
        <v>7</v>
      </c>
      <c r="C266" s="121" t="s">
        <v>27</v>
      </c>
      <c r="D266" s="121" t="s">
        <v>8</v>
      </c>
      <c r="E266" s="121" t="s">
        <v>20</v>
      </c>
      <c r="F266" s="121" t="s">
        <v>16</v>
      </c>
      <c r="G266" s="121" t="s">
        <v>15</v>
      </c>
      <c r="H266" s="121"/>
      <c r="I266" s="121"/>
      <c r="J266" s="121"/>
      <c r="K266" s="335"/>
      <c r="L266" s="240" t="s">
        <v>97</v>
      </c>
      <c r="M266" s="123"/>
      <c r="N266" s="123"/>
      <c r="O266" s="124"/>
      <c r="P266" s="124"/>
      <c r="Q266" s="750">
        <f>+Q267</f>
        <v>250000000</v>
      </c>
      <c r="R266" s="218"/>
      <c r="S266" s="218"/>
      <c r="T266" s="692"/>
      <c r="U266" s="813"/>
      <c r="V266" s="800"/>
      <c r="W266" s="814"/>
    </row>
    <row r="267" spans="2:23" ht="30" x14ac:dyDescent="0.2">
      <c r="B267" s="51" t="s">
        <v>7</v>
      </c>
      <c r="C267" s="51" t="s">
        <v>27</v>
      </c>
      <c r="D267" s="51" t="s">
        <v>8</v>
      </c>
      <c r="E267" s="51" t="s">
        <v>20</v>
      </c>
      <c r="F267" s="51" t="s">
        <v>16</v>
      </c>
      <c r="G267" s="51" t="s">
        <v>15</v>
      </c>
      <c r="H267" s="51" t="s">
        <v>8</v>
      </c>
      <c r="I267" s="51"/>
      <c r="J267" s="51"/>
      <c r="K267" s="51"/>
      <c r="L267" s="235" t="s">
        <v>98</v>
      </c>
      <c r="M267" s="54"/>
      <c r="N267" s="54"/>
      <c r="O267" s="55"/>
      <c r="P267" s="55"/>
      <c r="Q267" s="743">
        <f>+Q268</f>
        <v>250000000</v>
      </c>
      <c r="R267" s="213"/>
      <c r="S267" s="213"/>
      <c r="T267" s="91"/>
      <c r="U267" s="813"/>
      <c r="V267" s="800"/>
      <c r="W267" s="814"/>
    </row>
    <row r="268" spans="2:23" ht="30" x14ac:dyDescent="0.2">
      <c r="B268" s="51" t="s">
        <v>7</v>
      </c>
      <c r="C268" s="51" t="s">
        <v>27</v>
      </c>
      <c r="D268" s="51" t="s">
        <v>8</v>
      </c>
      <c r="E268" s="51" t="s">
        <v>20</v>
      </c>
      <c r="F268" s="51" t="s">
        <v>16</v>
      </c>
      <c r="G268" s="51" t="s">
        <v>15</v>
      </c>
      <c r="H268" s="51" t="s">
        <v>8</v>
      </c>
      <c r="I268" s="51" t="s">
        <v>34</v>
      </c>
      <c r="J268" s="51"/>
      <c r="K268" s="51"/>
      <c r="L268" s="235" t="s">
        <v>99</v>
      </c>
      <c r="M268" s="54"/>
      <c r="N268" s="54"/>
      <c r="O268" s="55"/>
      <c r="P268" s="55"/>
      <c r="Q268" s="743">
        <f>SUM(Q269:Q270)</f>
        <v>250000000</v>
      </c>
      <c r="R268" s="213"/>
      <c r="S268" s="213"/>
      <c r="T268" s="91"/>
      <c r="U268" s="813"/>
      <c r="V268" s="800"/>
      <c r="W268" s="814"/>
    </row>
    <row r="269" spans="2:23" ht="45" x14ac:dyDescent="0.2">
      <c r="B269" s="321"/>
      <c r="C269" s="93"/>
      <c r="D269" s="93"/>
      <c r="E269" s="93"/>
      <c r="F269" s="93"/>
      <c r="G269" s="93"/>
      <c r="H269" s="93"/>
      <c r="I269" s="93"/>
      <c r="J269" s="344"/>
      <c r="K269" s="328">
        <v>73152100</v>
      </c>
      <c r="L269" s="58" t="s">
        <v>301</v>
      </c>
      <c r="M269" s="59">
        <v>45078</v>
      </c>
      <c r="N269" s="59" t="s">
        <v>372</v>
      </c>
      <c r="O269" s="60" t="s">
        <v>442</v>
      </c>
      <c r="P269" s="60" t="s">
        <v>106038</v>
      </c>
      <c r="Q269" s="744">
        <v>50000000</v>
      </c>
      <c r="R269" s="62"/>
      <c r="S269" s="63"/>
      <c r="T269" s="94" t="s">
        <v>166</v>
      </c>
      <c r="U269" s="815"/>
      <c r="V269" s="803"/>
      <c r="W269" s="816">
        <f t="shared" si="4"/>
        <v>-50000000</v>
      </c>
    </row>
    <row r="270" spans="2:23" ht="45" x14ac:dyDescent="0.2">
      <c r="B270" s="322"/>
      <c r="C270" s="301"/>
      <c r="D270" s="301"/>
      <c r="E270" s="301"/>
      <c r="F270" s="301"/>
      <c r="G270" s="301"/>
      <c r="H270" s="301"/>
      <c r="I270" s="301"/>
      <c r="J270" s="729"/>
      <c r="K270" s="763" t="s">
        <v>345</v>
      </c>
      <c r="L270" s="575" t="s">
        <v>346</v>
      </c>
      <c r="M270" s="2">
        <v>44984</v>
      </c>
      <c r="N270" s="2" t="s">
        <v>256</v>
      </c>
      <c r="O270" s="3" t="s">
        <v>332</v>
      </c>
      <c r="P270" s="3" t="s">
        <v>426</v>
      </c>
      <c r="Q270" s="744">
        <v>200000000</v>
      </c>
      <c r="R270" s="62"/>
      <c r="S270" s="63"/>
      <c r="T270" s="94" t="s">
        <v>401</v>
      </c>
      <c r="U270" s="821">
        <v>220000000</v>
      </c>
      <c r="V270" s="806"/>
      <c r="W270" s="816">
        <f t="shared" si="4"/>
        <v>-200000000</v>
      </c>
    </row>
    <row r="271" spans="2:23" ht="15.75" x14ac:dyDescent="0.2">
      <c r="B271" s="313" t="s">
        <v>7</v>
      </c>
      <c r="C271" s="313" t="s">
        <v>29</v>
      </c>
      <c r="D271" s="313"/>
      <c r="E271" s="313"/>
      <c r="F271" s="313"/>
      <c r="G271" s="313"/>
      <c r="H271" s="313"/>
      <c r="I271" s="313"/>
      <c r="J271" s="313"/>
      <c r="K271" s="336"/>
      <c r="L271" s="242" t="s">
        <v>107</v>
      </c>
      <c r="M271" s="776"/>
      <c r="N271" s="776"/>
      <c r="O271" s="777"/>
      <c r="P271" s="777"/>
      <c r="Q271" s="752">
        <f>SUM(Q272+Q274)</f>
        <v>5711000000</v>
      </c>
      <c r="R271" s="219"/>
      <c r="S271" s="219"/>
      <c r="T271" s="693"/>
      <c r="U271" s="811"/>
      <c r="V271" s="799"/>
      <c r="W271" s="814"/>
    </row>
    <row r="272" spans="2:23" ht="15.75" x14ac:dyDescent="0.2">
      <c r="B272" s="146" t="s">
        <v>7</v>
      </c>
      <c r="C272" s="146" t="s">
        <v>29</v>
      </c>
      <c r="D272" s="146" t="s">
        <v>8</v>
      </c>
      <c r="E272" s="146"/>
      <c r="F272" s="146"/>
      <c r="G272" s="146"/>
      <c r="H272" s="146"/>
      <c r="I272" s="146"/>
      <c r="J272" s="146"/>
      <c r="K272" s="337"/>
      <c r="L272" s="243" t="s">
        <v>108</v>
      </c>
      <c r="M272" s="778"/>
      <c r="N272" s="778"/>
      <c r="O272" s="779"/>
      <c r="P272" s="779"/>
      <c r="Q272" s="753">
        <f>+Q273</f>
        <v>111000000</v>
      </c>
      <c r="R272" s="220"/>
      <c r="S272" s="220"/>
      <c r="T272" s="694"/>
      <c r="U272" s="811"/>
      <c r="V272" s="799"/>
      <c r="W272" s="814"/>
    </row>
    <row r="273" spans="2:23" ht="15.75" x14ac:dyDescent="0.2">
      <c r="B273" s="324"/>
      <c r="C273" s="306"/>
      <c r="D273" s="306"/>
      <c r="E273" s="306"/>
      <c r="F273" s="306"/>
      <c r="G273" s="306"/>
      <c r="H273" s="306"/>
      <c r="I273" s="306"/>
      <c r="J273" s="346"/>
      <c r="K273" s="304"/>
      <c r="L273" s="129" t="s">
        <v>108</v>
      </c>
      <c r="M273" s="60"/>
      <c r="N273" s="60"/>
      <c r="O273" s="60"/>
      <c r="P273" s="60"/>
      <c r="Q273" s="744">
        <v>111000000</v>
      </c>
      <c r="R273" s="62"/>
      <c r="S273" s="152"/>
      <c r="T273" s="695" t="s">
        <v>163</v>
      </c>
      <c r="U273" s="820">
        <v>111000000</v>
      </c>
      <c r="V273" s="805">
        <v>111000000</v>
      </c>
      <c r="W273" s="816">
        <f t="shared" ref="W273:W332" si="5">+V273-Q273</f>
        <v>0</v>
      </c>
    </row>
    <row r="274" spans="2:23" ht="15.75" x14ac:dyDescent="0.2">
      <c r="B274" s="146" t="s">
        <v>7</v>
      </c>
      <c r="C274" s="146" t="s">
        <v>29</v>
      </c>
      <c r="D274" s="146" t="s">
        <v>23</v>
      </c>
      <c r="E274" s="146"/>
      <c r="F274" s="146"/>
      <c r="G274" s="146"/>
      <c r="H274" s="146"/>
      <c r="I274" s="146"/>
      <c r="J274" s="146"/>
      <c r="K274" s="337"/>
      <c r="L274" s="243" t="s">
        <v>109</v>
      </c>
      <c r="M274" s="778"/>
      <c r="N274" s="778"/>
      <c r="O274" s="779"/>
      <c r="P274" s="779"/>
      <c r="Q274" s="753">
        <f>+Q275</f>
        <v>5600000000</v>
      </c>
      <c r="R274" s="220"/>
      <c r="S274" s="220"/>
      <c r="T274" s="694"/>
      <c r="U274" s="811"/>
      <c r="V274" s="799"/>
      <c r="W274" s="814"/>
    </row>
    <row r="275" spans="2:23" ht="15.75" x14ac:dyDescent="0.2">
      <c r="B275" s="324"/>
      <c r="C275" s="306"/>
      <c r="D275" s="306"/>
      <c r="E275" s="306"/>
      <c r="F275" s="306"/>
      <c r="G275" s="306"/>
      <c r="H275" s="306"/>
      <c r="I275" s="306"/>
      <c r="J275" s="346"/>
      <c r="K275" s="304"/>
      <c r="L275" s="129" t="s">
        <v>181</v>
      </c>
      <c r="M275" s="60"/>
      <c r="N275" s="60"/>
      <c r="O275" s="60"/>
      <c r="P275" s="60"/>
      <c r="Q275" s="744">
        <v>5600000000</v>
      </c>
      <c r="R275" s="62"/>
      <c r="S275" s="152"/>
      <c r="T275" s="695" t="s">
        <v>188</v>
      </c>
      <c r="U275" s="820">
        <v>509121342</v>
      </c>
      <c r="V275" s="805">
        <v>509121342</v>
      </c>
      <c r="W275" s="816">
        <f t="shared" si="5"/>
        <v>-5090878658</v>
      </c>
    </row>
    <row r="276" spans="2:23" ht="31.5" x14ac:dyDescent="0.2">
      <c r="B276" s="314" t="s">
        <v>7</v>
      </c>
      <c r="C276" s="314" t="s">
        <v>30</v>
      </c>
      <c r="D276" s="314"/>
      <c r="E276" s="314"/>
      <c r="F276" s="314"/>
      <c r="G276" s="314"/>
      <c r="H276" s="314"/>
      <c r="I276" s="314"/>
      <c r="J276" s="314"/>
      <c r="K276" s="338"/>
      <c r="L276" s="244" t="s">
        <v>110</v>
      </c>
      <c r="M276" s="780"/>
      <c r="N276" s="780"/>
      <c r="O276" s="781"/>
      <c r="P276" s="781"/>
      <c r="Q276" s="754">
        <f>SUM(Q277+Q285+Q288)</f>
        <v>3963000000</v>
      </c>
      <c r="R276" s="221"/>
      <c r="S276" s="221"/>
      <c r="T276" s="696"/>
      <c r="U276" s="811"/>
      <c r="V276" s="799"/>
      <c r="W276" s="814"/>
    </row>
    <row r="277" spans="2:23" ht="15.75" x14ac:dyDescent="0.2">
      <c r="B277" s="161" t="s">
        <v>7</v>
      </c>
      <c r="C277" s="161" t="s">
        <v>30</v>
      </c>
      <c r="D277" s="161" t="s">
        <v>8</v>
      </c>
      <c r="E277" s="161"/>
      <c r="F277" s="161"/>
      <c r="G277" s="161"/>
      <c r="H277" s="161"/>
      <c r="I277" s="161"/>
      <c r="J277" s="161"/>
      <c r="K277" s="339"/>
      <c r="L277" s="245" t="s">
        <v>111</v>
      </c>
      <c r="M277" s="782"/>
      <c r="N277" s="782"/>
      <c r="O277" s="783"/>
      <c r="P277" s="783"/>
      <c r="Q277" s="755">
        <f>+Q278</f>
        <v>3553000000</v>
      </c>
      <c r="R277" s="222"/>
      <c r="S277" s="222"/>
      <c r="T277" s="697"/>
      <c r="U277" s="811"/>
      <c r="V277" s="799"/>
      <c r="W277" s="814"/>
    </row>
    <row r="278" spans="2:23" x14ac:dyDescent="0.2">
      <c r="B278" s="167" t="s">
        <v>7</v>
      </c>
      <c r="C278" s="167" t="s">
        <v>30</v>
      </c>
      <c r="D278" s="167" t="s">
        <v>8</v>
      </c>
      <c r="E278" s="167" t="s">
        <v>20</v>
      </c>
      <c r="F278" s="167"/>
      <c r="G278" s="167"/>
      <c r="H278" s="167"/>
      <c r="I278" s="167"/>
      <c r="J278" s="167"/>
      <c r="K278" s="340"/>
      <c r="L278" s="246" t="s">
        <v>112</v>
      </c>
      <c r="M278" s="169"/>
      <c r="N278" s="169"/>
      <c r="O278" s="170"/>
      <c r="P278" s="170"/>
      <c r="Q278" s="756">
        <f>+Q279+Q281+Q283</f>
        <v>3553000000</v>
      </c>
      <c r="R278" s="223"/>
      <c r="S278" s="223"/>
      <c r="T278" s="698"/>
      <c r="U278" s="813"/>
      <c r="V278" s="800"/>
      <c r="W278" s="814"/>
    </row>
    <row r="279" spans="2:23" x14ac:dyDescent="0.2">
      <c r="B279" s="39" t="s">
        <v>7</v>
      </c>
      <c r="C279" s="39" t="s">
        <v>30</v>
      </c>
      <c r="D279" s="39" t="s">
        <v>8</v>
      </c>
      <c r="E279" s="39" t="s">
        <v>20</v>
      </c>
      <c r="F279" s="39" t="s">
        <v>9</v>
      </c>
      <c r="G279" s="39"/>
      <c r="H279" s="39"/>
      <c r="I279" s="39"/>
      <c r="J279" s="39"/>
      <c r="K279" s="329"/>
      <c r="L279" s="233" t="s">
        <v>113</v>
      </c>
      <c r="M279" s="41"/>
      <c r="N279" s="41"/>
      <c r="O279" s="42"/>
      <c r="P279" s="42"/>
      <c r="Q279" s="741">
        <f>+Q280</f>
        <v>3475000000</v>
      </c>
      <c r="R279" s="211"/>
      <c r="S279" s="211"/>
      <c r="T279" s="682"/>
      <c r="U279" s="813"/>
      <c r="V279" s="800"/>
      <c r="W279" s="814"/>
    </row>
    <row r="280" spans="2:23" x14ac:dyDescent="0.2">
      <c r="B280" s="321"/>
      <c r="C280" s="93"/>
      <c r="D280" s="93"/>
      <c r="E280" s="93"/>
      <c r="F280" s="93"/>
      <c r="G280" s="93"/>
      <c r="H280" s="93"/>
      <c r="I280" s="93"/>
      <c r="J280" s="344"/>
      <c r="K280" s="714"/>
      <c r="L280" s="129" t="s">
        <v>113</v>
      </c>
      <c r="M280" s="60"/>
      <c r="N280" s="60"/>
      <c r="O280" s="60"/>
      <c r="P280" s="60"/>
      <c r="Q280" s="751">
        <v>3475000000</v>
      </c>
      <c r="R280" s="62"/>
      <c r="S280" s="172"/>
      <c r="T280" s="695" t="s">
        <v>187</v>
      </c>
      <c r="U280" s="820">
        <v>2741373710</v>
      </c>
      <c r="V280" s="805">
        <v>2741373710</v>
      </c>
      <c r="W280" s="816">
        <f t="shared" si="5"/>
        <v>-733626290</v>
      </c>
    </row>
    <row r="281" spans="2:23" x14ac:dyDescent="0.2">
      <c r="B281" s="39" t="s">
        <v>7</v>
      </c>
      <c r="C281" s="39" t="s">
        <v>30</v>
      </c>
      <c r="D281" s="39" t="s">
        <v>8</v>
      </c>
      <c r="E281" s="39" t="s">
        <v>20</v>
      </c>
      <c r="F281" s="39" t="s">
        <v>11</v>
      </c>
      <c r="G281" s="39"/>
      <c r="H281" s="39"/>
      <c r="I281" s="39"/>
      <c r="J281" s="39"/>
      <c r="K281" s="329"/>
      <c r="L281" s="233" t="s">
        <v>114</v>
      </c>
      <c r="M281" s="41"/>
      <c r="N281" s="41"/>
      <c r="O281" s="42"/>
      <c r="P281" s="42"/>
      <c r="Q281" s="741">
        <f>+Q282</f>
        <v>75000000</v>
      </c>
      <c r="R281" s="211"/>
      <c r="S281" s="211"/>
      <c r="T281" s="682"/>
      <c r="U281" s="813"/>
      <c r="V281" s="800"/>
      <c r="W281" s="814"/>
    </row>
    <row r="282" spans="2:23" x14ac:dyDescent="0.2">
      <c r="B282" s="321"/>
      <c r="C282" s="93"/>
      <c r="D282" s="93"/>
      <c r="E282" s="93"/>
      <c r="F282" s="93"/>
      <c r="G282" s="93"/>
      <c r="H282" s="93"/>
      <c r="I282" s="93"/>
      <c r="J282" s="344"/>
      <c r="K282" s="303"/>
      <c r="L282" s="58" t="s">
        <v>114</v>
      </c>
      <c r="M282" s="60"/>
      <c r="N282" s="60"/>
      <c r="O282" s="60"/>
      <c r="P282" s="60"/>
      <c r="Q282" s="744">
        <v>75000000</v>
      </c>
      <c r="R282" s="62"/>
      <c r="S282" s="63"/>
      <c r="T282" s="94" t="s">
        <v>464</v>
      </c>
      <c r="U282" s="815">
        <v>11949488</v>
      </c>
      <c r="V282" s="803">
        <v>11949488</v>
      </c>
      <c r="W282" s="816">
        <f t="shared" si="5"/>
        <v>-63050512</v>
      </c>
    </row>
    <row r="283" spans="2:23" x14ac:dyDescent="0.2">
      <c r="B283" s="39" t="s">
        <v>7</v>
      </c>
      <c r="C283" s="39" t="s">
        <v>30</v>
      </c>
      <c r="D283" s="39" t="s">
        <v>8</v>
      </c>
      <c r="E283" s="39" t="s">
        <v>20</v>
      </c>
      <c r="F283" s="39" t="s">
        <v>14</v>
      </c>
      <c r="G283" s="39"/>
      <c r="H283" s="39"/>
      <c r="I283" s="39"/>
      <c r="J283" s="39"/>
      <c r="K283" s="329"/>
      <c r="L283" s="233" t="s">
        <v>115</v>
      </c>
      <c r="M283" s="41"/>
      <c r="N283" s="41"/>
      <c r="O283" s="42"/>
      <c r="P283" s="42"/>
      <c r="Q283" s="741">
        <f>+Q284</f>
        <v>3000000</v>
      </c>
      <c r="R283" s="211"/>
      <c r="S283" s="211"/>
      <c r="T283" s="682"/>
      <c r="U283" s="813"/>
      <c r="V283" s="800"/>
      <c r="W283" s="814"/>
    </row>
    <row r="284" spans="2:23" x14ac:dyDescent="0.2">
      <c r="B284" s="321"/>
      <c r="C284" s="93"/>
      <c r="D284" s="93"/>
      <c r="E284" s="93"/>
      <c r="F284" s="93"/>
      <c r="G284" s="93"/>
      <c r="H284" s="93"/>
      <c r="I284" s="93"/>
      <c r="J284" s="344"/>
      <c r="K284" s="303"/>
      <c r="L284" s="58" t="s">
        <v>115</v>
      </c>
      <c r="M284" s="60"/>
      <c r="N284" s="60"/>
      <c r="O284" s="60"/>
      <c r="P284" s="60"/>
      <c r="Q284" s="744">
        <v>3000000</v>
      </c>
      <c r="R284" s="62"/>
      <c r="S284" s="63"/>
      <c r="T284" s="94" t="s">
        <v>358</v>
      </c>
      <c r="U284" s="815"/>
      <c r="V284" s="803"/>
      <c r="W284" s="816">
        <f t="shared" si="5"/>
        <v>-3000000</v>
      </c>
    </row>
    <row r="285" spans="2:23" ht="15.75" x14ac:dyDescent="0.2">
      <c r="B285" s="161" t="s">
        <v>7</v>
      </c>
      <c r="C285" s="161" t="s">
        <v>30</v>
      </c>
      <c r="D285" s="161" t="s">
        <v>24</v>
      </c>
      <c r="E285" s="161"/>
      <c r="F285" s="161"/>
      <c r="G285" s="161"/>
      <c r="H285" s="161"/>
      <c r="I285" s="161"/>
      <c r="J285" s="161"/>
      <c r="K285" s="339"/>
      <c r="L285" s="245" t="s">
        <v>116</v>
      </c>
      <c r="M285" s="782"/>
      <c r="N285" s="782"/>
      <c r="O285" s="783"/>
      <c r="P285" s="783"/>
      <c r="Q285" s="755">
        <f>+Q286+Q287</f>
        <v>360000000</v>
      </c>
      <c r="R285" s="222"/>
      <c r="S285" s="222"/>
      <c r="T285" s="697"/>
      <c r="U285" s="811"/>
      <c r="V285" s="799"/>
      <c r="W285" s="814"/>
    </row>
    <row r="286" spans="2:23" x14ac:dyDescent="0.2">
      <c r="B286" s="167" t="s">
        <v>7</v>
      </c>
      <c r="C286" s="167" t="s">
        <v>30</v>
      </c>
      <c r="D286" s="167" t="s">
        <v>24</v>
      </c>
      <c r="E286" s="167" t="s">
        <v>8</v>
      </c>
      <c r="F286" s="167"/>
      <c r="G286" s="167"/>
      <c r="H286" s="167"/>
      <c r="I286" s="167"/>
      <c r="J286" s="167"/>
      <c r="K286" s="340"/>
      <c r="L286" s="246" t="s">
        <v>117</v>
      </c>
      <c r="M286" s="169"/>
      <c r="N286" s="169"/>
      <c r="O286" s="170"/>
      <c r="P286" s="170"/>
      <c r="Q286" s="757">
        <v>128000000</v>
      </c>
      <c r="R286" s="167"/>
      <c r="S286" s="173"/>
      <c r="T286" s="698"/>
      <c r="U286" s="813"/>
      <c r="V286" s="800"/>
      <c r="W286" s="814"/>
    </row>
    <row r="287" spans="2:23" x14ac:dyDescent="0.2">
      <c r="B287" s="167" t="s">
        <v>7</v>
      </c>
      <c r="C287" s="167" t="s">
        <v>30</v>
      </c>
      <c r="D287" s="167" t="s">
        <v>24</v>
      </c>
      <c r="E287" s="167" t="s">
        <v>24</v>
      </c>
      <c r="F287" s="167"/>
      <c r="G287" s="167"/>
      <c r="H287" s="167"/>
      <c r="I287" s="167"/>
      <c r="J287" s="167"/>
      <c r="K287" s="340"/>
      <c r="L287" s="246" t="s">
        <v>242</v>
      </c>
      <c r="M287" s="169"/>
      <c r="N287" s="169"/>
      <c r="O287" s="170"/>
      <c r="P287" s="170"/>
      <c r="Q287" s="757">
        <v>232000000</v>
      </c>
      <c r="R287" s="167"/>
      <c r="S287" s="173"/>
      <c r="T287" s="698" t="s">
        <v>187</v>
      </c>
      <c r="U287" s="813"/>
      <c r="V287" s="800"/>
      <c r="W287" s="814"/>
    </row>
    <row r="288" spans="2:23" ht="15.75" x14ac:dyDescent="0.2">
      <c r="B288" s="161" t="s">
        <v>7</v>
      </c>
      <c r="C288" s="161" t="s">
        <v>30</v>
      </c>
      <c r="D288" s="174" t="s">
        <v>27</v>
      </c>
      <c r="E288" s="161"/>
      <c r="F288" s="161"/>
      <c r="G288" s="161"/>
      <c r="H288" s="161"/>
      <c r="I288" s="161"/>
      <c r="J288" s="161"/>
      <c r="K288" s="339"/>
      <c r="L288" s="245" t="s">
        <v>421</v>
      </c>
      <c r="M288" s="782"/>
      <c r="N288" s="782"/>
      <c r="O288" s="783"/>
      <c r="P288" s="783"/>
      <c r="Q288" s="755">
        <f>+Q289</f>
        <v>50000000</v>
      </c>
      <c r="R288" s="222"/>
      <c r="S288" s="222"/>
      <c r="T288" s="697"/>
      <c r="U288" s="811"/>
      <c r="V288" s="799"/>
      <c r="W288" s="814"/>
    </row>
    <row r="289" spans="2:23" x14ac:dyDescent="0.2">
      <c r="B289" s="167" t="s">
        <v>7</v>
      </c>
      <c r="C289" s="167" t="s">
        <v>30</v>
      </c>
      <c r="D289" s="175" t="s">
        <v>27</v>
      </c>
      <c r="E289" s="167"/>
      <c r="F289" s="167"/>
      <c r="G289" s="167"/>
      <c r="H289" s="167"/>
      <c r="I289" s="167"/>
      <c r="J289" s="167"/>
      <c r="K289" s="340"/>
      <c r="L289" s="246" t="s">
        <v>421</v>
      </c>
      <c r="M289" s="169"/>
      <c r="N289" s="169"/>
      <c r="O289" s="170"/>
      <c r="P289" s="170"/>
      <c r="Q289" s="757">
        <v>50000000</v>
      </c>
      <c r="R289" s="167"/>
      <c r="S289" s="173"/>
      <c r="T289" s="698"/>
      <c r="U289" s="813"/>
      <c r="V289" s="800"/>
      <c r="W289" s="814"/>
    </row>
    <row r="290" spans="2:23" ht="15.75" x14ac:dyDescent="0.2">
      <c r="B290" s="177" t="s">
        <v>132</v>
      </c>
      <c r="C290" s="177"/>
      <c r="D290" s="177"/>
      <c r="E290" s="177"/>
      <c r="F290" s="177"/>
      <c r="G290" s="177"/>
      <c r="H290" s="177"/>
      <c r="I290" s="177"/>
      <c r="J290" s="177"/>
      <c r="K290" s="341"/>
      <c r="L290" s="247" t="s">
        <v>135</v>
      </c>
      <c r="M290" s="784"/>
      <c r="N290" s="784"/>
      <c r="O290" s="785"/>
      <c r="P290" s="785"/>
      <c r="Q290" s="758">
        <f>+Q291+Q329</f>
        <v>18767671787</v>
      </c>
      <c r="R290" s="224"/>
      <c r="S290" s="224"/>
      <c r="T290" s="699"/>
      <c r="U290" s="811"/>
      <c r="V290" s="799"/>
      <c r="W290" s="814"/>
    </row>
    <row r="291" spans="2:23" ht="30" x14ac:dyDescent="0.2">
      <c r="B291" s="183" t="s">
        <v>132</v>
      </c>
      <c r="C291" s="183"/>
      <c r="D291" s="183" t="s">
        <v>133</v>
      </c>
      <c r="E291" s="183"/>
      <c r="F291" s="183"/>
      <c r="G291" s="183"/>
      <c r="H291" s="183"/>
      <c r="I291" s="183"/>
      <c r="J291" s="183"/>
      <c r="K291" s="342"/>
      <c r="L291" s="248" t="s">
        <v>136</v>
      </c>
      <c r="M291" s="185"/>
      <c r="N291" s="185"/>
      <c r="O291" s="186"/>
      <c r="P291" s="186"/>
      <c r="Q291" s="759">
        <f>+Q292</f>
        <v>16279671787.000002</v>
      </c>
      <c r="R291" s="225"/>
      <c r="S291" s="225"/>
      <c r="T291" s="700"/>
      <c r="U291" s="819"/>
      <c r="V291" s="802"/>
      <c r="W291" s="814"/>
    </row>
    <row r="292" spans="2:23" ht="15.75" x14ac:dyDescent="0.2">
      <c r="B292" s="189" t="s">
        <v>132</v>
      </c>
      <c r="C292" s="189"/>
      <c r="D292" s="189" t="s">
        <v>133</v>
      </c>
      <c r="E292" s="189"/>
      <c r="F292" s="189" t="s">
        <v>134</v>
      </c>
      <c r="G292" s="189"/>
      <c r="H292" s="189"/>
      <c r="I292" s="189"/>
      <c r="J292" s="189"/>
      <c r="K292" s="343"/>
      <c r="L292" s="249" t="s">
        <v>137</v>
      </c>
      <c r="M292" s="191"/>
      <c r="N292" s="191"/>
      <c r="O292" s="192"/>
      <c r="P292" s="192"/>
      <c r="Q292" s="760">
        <f>+Q293+Q307</f>
        <v>16279671787.000002</v>
      </c>
      <c r="R292" s="226"/>
      <c r="S292" s="226"/>
      <c r="T292" s="701"/>
      <c r="U292" s="819"/>
      <c r="V292" s="802"/>
      <c r="W292" s="814"/>
    </row>
    <row r="293" spans="2:23" ht="15.75" x14ac:dyDescent="0.2">
      <c r="B293" s="39" t="s">
        <v>132</v>
      </c>
      <c r="C293" s="39"/>
      <c r="D293" s="39" t="s">
        <v>133</v>
      </c>
      <c r="E293" s="39"/>
      <c r="F293" s="39" t="s">
        <v>134</v>
      </c>
      <c r="G293" s="39"/>
      <c r="H293" s="39">
        <v>4</v>
      </c>
      <c r="I293" s="39"/>
      <c r="J293" s="39"/>
      <c r="K293" s="329"/>
      <c r="L293" s="233" t="s">
        <v>142</v>
      </c>
      <c r="M293" s="41"/>
      <c r="N293" s="41"/>
      <c r="O293" s="42"/>
      <c r="P293" s="42"/>
      <c r="Q293" s="761">
        <f>+Q294</f>
        <v>8142000000</v>
      </c>
      <c r="R293" s="227"/>
      <c r="S293" s="227"/>
      <c r="T293" s="702"/>
      <c r="U293" s="819"/>
      <c r="V293" s="802"/>
      <c r="W293" s="814"/>
    </row>
    <row r="294" spans="2:23" ht="15.75" x14ac:dyDescent="0.2">
      <c r="B294" s="308" t="s">
        <v>7</v>
      </c>
      <c r="C294" s="308" t="s">
        <v>20</v>
      </c>
      <c r="D294" s="308"/>
      <c r="E294" s="308"/>
      <c r="F294" s="308"/>
      <c r="G294" s="308"/>
      <c r="H294" s="308"/>
      <c r="I294" s="308"/>
      <c r="J294" s="308"/>
      <c r="K294" s="326"/>
      <c r="L294" s="315" t="s">
        <v>244</v>
      </c>
      <c r="M294" s="195"/>
      <c r="N294" s="195"/>
      <c r="O294" s="196"/>
      <c r="P294" s="196"/>
      <c r="Q294" s="738">
        <f>SUM(Q295:Q306)</f>
        <v>8142000000</v>
      </c>
      <c r="R294" s="228"/>
      <c r="S294" s="228"/>
      <c r="T294" s="703"/>
      <c r="U294" s="819"/>
      <c r="V294" s="802"/>
      <c r="W294" s="814"/>
    </row>
    <row r="295" spans="2:23" ht="45" x14ac:dyDescent="0.2">
      <c r="B295" s="321"/>
      <c r="C295" s="93"/>
      <c r="D295" s="93"/>
      <c r="E295" s="93"/>
      <c r="F295" s="93"/>
      <c r="G295" s="93"/>
      <c r="H295" s="93"/>
      <c r="I295" s="93"/>
      <c r="J295" s="344"/>
      <c r="K295" s="706" t="s">
        <v>223</v>
      </c>
      <c r="L295" s="58" t="s">
        <v>106092</v>
      </c>
      <c r="M295" s="59">
        <v>45000</v>
      </c>
      <c r="N295" s="59" t="s">
        <v>424</v>
      </c>
      <c r="O295" s="60" t="s">
        <v>202</v>
      </c>
      <c r="P295" s="60" t="s">
        <v>106014</v>
      </c>
      <c r="Q295" s="746">
        <v>1800000000</v>
      </c>
      <c r="R295" s="792" t="s">
        <v>211</v>
      </c>
      <c r="S295" s="725">
        <v>4138111605.7019501</v>
      </c>
      <c r="T295" s="675" t="s">
        <v>106075</v>
      </c>
      <c r="U295" s="822"/>
      <c r="V295" s="807"/>
      <c r="W295" s="816">
        <f t="shared" si="5"/>
        <v>-1800000000</v>
      </c>
    </row>
    <row r="296" spans="2:23" ht="30" x14ac:dyDescent="0.2">
      <c r="B296" s="321"/>
      <c r="C296" s="93"/>
      <c r="D296" s="93"/>
      <c r="E296" s="93"/>
      <c r="F296" s="93"/>
      <c r="G296" s="93"/>
      <c r="H296" s="93"/>
      <c r="I296" s="93"/>
      <c r="J296" s="344"/>
      <c r="K296" s="706">
        <v>81101500</v>
      </c>
      <c r="L296" s="58" t="s">
        <v>106093</v>
      </c>
      <c r="M296" s="59">
        <v>45000</v>
      </c>
      <c r="N296" s="59" t="s">
        <v>424</v>
      </c>
      <c r="O296" s="60" t="s">
        <v>202</v>
      </c>
      <c r="P296" s="60" t="s">
        <v>447</v>
      </c>
      <c r="Q296" s="746">
        <v>162000000</v>
      </c>
      <c r="R296" s="792" t="s">
        <v>211</v>
      </c>
      <c r="S296" s="725">
        <v>550573392.68423378</v>
      </c>
      <c r="T296" s="675" t="s">
        <v>106075</v>
      </c>
      <c r="U296" s="822"/>
      <c r="V296" s="807"/>
      <c r="W296" s="816">
        <f t="shared" si="5"/>
        <v>-162000000</v>
      </c>
    </row>
    <row r="297" spans="2:23" ht="45" x14ac:dyDescent="0.2">
      <c r="B297" s="321"/>
      <c r="C297" s="93"/>
      <c r="D297" s="93"/>
      <c r="E297" s="93"/>
      <c r="F297" s="93"/>
      <c r="G297" s="93"/>
      <c r="H297" s="93"/>
      <c r="I297" s="93"/>
      <c r="J297" s="344"/>
      <c r="K297" s="706" t="s">
        <v>223</v>
      </c>
      <c r="L297" s="58" t="s">
        <v>106012</v>
      </c>
      <c r="M297" s="59">
        <v>45017</v>
      </c>
      <c r="N297" s="59" t="s">
        <v>290</v>
      </c>
      <c r="O297" s="60" t="s">
        <v>106094</v>
      </c>
      <c r="P297" s="60" t="s">
        <v>106014</v>
      </c>
      <c r="Q297" s="746">
        <v>2500000000</v>
      </c>
      <c r="R297" s="792" t="s">
        <v>211</v>
      </c>
      <c r="S297" s="725">
        <v>21260000000</v>
      </c>
      <c r="T297" s="675" t="s">
        <v>106075</v>
      </c>
      <c r="U297" s="822"/>
      <c r="V297" s="807"/>
      <c r="W297" s="816">
        <f t="shared" si="5"/>
        <v>-2500000000</v>
      </c>
    </row>
    <row r="298" spans="2:23" ht="30" x14ac:dyDescent="0.2">
      <c r="B298" s="321"/>
      <c r="C298" s="93"/>
      <c r="D298" s="93"/>
      <c r="E298" s="93"/>
      <c r="F298" s="93"/>
      <c r="G298" s="93"/>
      <c r="H298" s="93"/>
      <c r="I298" s="93"/>
      <c r="J298" s="344"/>
      <c r="K298" s="706">
        <v>81101500</v>
      </c>
      <c r="L298" s="58" t="s">
        <v>106015</v>
      </c>
      <c r="M298" s="59">
        <v>45017</v>
      </c>
      <c r="N298" s="59" t="s">
        <v>290</v>
      </c>
      <c r="O298" s="60" t="s">
        <v>106094</v>
      </c>
      <c r="P298" s="60" t="s">
        <v>447</v>
      </c>
      <c r="Q298" s="746">
        <v>225000000</v>
      </c>
      <c r="R298" s="792" t="s">
        <v>211</v>
      </c>
      <c r="S298" s="725">
        <v>3015000000</v>
      </c>
      <c r="T298" s="675" t="s">
        <v>106075</v>
      </c>
      <c r="U298" s="822"/>
      <c r="V298" s="807"/>
      <c r="W298" s="816">
        <f t="shared" si="5"/>
        <v>-225000000</v>
      </c>
    </row>
    <row r="299" spans="2:23" ht="30" x14ac:dyDescent="0.2">
      <c r="B299" s="321"/>
      <c r="C299" s="93"/>
      <c r="D299" s="93"/>
      <c r="E299" s="93"/>
      <c r="F299" s="93"/>
      <c r="G299" s="93"/>
      <c r="H299" s="93"/>
      <c r="I299" s="93"/>
      <c r="J299" s="344"/>
      <c r="K299" s="706">
        <v>81101500</v>
      </c>
      <c r="L299" s="58" t="s">
        <v>422</v>
      </c>
      <c r="M299" s="59">
        <v>44940</v>
      </c>
      <c r="N299" s="59" t="s">
        <v>273</v>
      </c>
      <c r="O299" s="60" t="s">
        <v>213</v>
      </c>
      <c r="P299" s="60" t="s">
        <v>451</v>
      </c>
      <c r="Q299" s="746">
        <f>722828000-61325569</f>
        <v>661502431</v>
      </c>
      <c r="R299" s="61"/>
      <c r="S299" s="61"/>
      <c r="T299" s="675" t="s">
        <v>106075</v>
      </c>
      <c r="U299" s="822">
        <v>280644100</v>
      </c>
      <c r="V299" s="807">
        <v>212180688</v>
      </c>
      <c r="W299" s="816">
        <f t="shared" si="5"/>
        <v>-449321743</v>
      </c>
    </row>
    <row r="300" spans="2:23" ht="45" x14ac:dyDescent="0.2">
      <c r="B300" s="321"/>
      <c r="C300" s="93"/>
      <c r="D300" s="93"/>
      <c r="E300" s="93"/>
      <c r="F300" s="93"/>
      <c r="G300" s="93"/>
      <c r="H300" s="93"/>
      <c r="I300" s="93"/>
      <c r="J300" s="344"/>
      <c r="K300" s="706" t="s">
        <v>223</v>
      </c>
      <c r="L300" s="58" t="s">
        <v>106176</v>
      </c>
      <c r="M300" s="59">
        <v>44972</v>
      </c>
      <c r="N300" s="59" t="s">
        <v>275</v>
      </c>
      <c r="O300" s="60" t="s">
        <v>220</v>
      </c>
      <c r="P300" s="60" t="s">
        <v>106014</v>
      </c>
      <c r="Q300" s="746">
        <v>510000000</v>
      </c>
      <c r="R300" s="61"/>
      <c r="S300" s="61"/>
      <c r="T300" s="675" t="s">
        <v>106075</v>
      </c>
      <c r="U300" s="822">
        <v>319644933</v>
      </c>
      <c r="V300" s="807">
        <v>319644933</v>
      </c>
      <c r="W300" s="816">
        <f t="shared" si="5"/>
        <v>-190355067</v>
      </c>
    </row>
    <row r="301" spans="2:23" ht="30" x14ac:dyDescent="0.2">
      <c r="B301" s="321"/>
      <c r="C301" s="93"/>
      <c r="D301" s="93"/>
      <c r="E301" s="93"/>
      <c r="F301" s="93"/>
      <c r="G301" s="93"/>
      <c r="H301" s="93"/>
      <c r="I301" s="93"/>
      <c r="J301" s="344"/>
      <c r="K301" s="706">
        <v>81101500</v>
      </c>
      <c r="L301" s="58" t="s">
        <v>106177</v>
      </c>
      <c r="M301" s="59">
        <v>44972</v>
      </c>
      <c r="N301" s="59" t="s">
        <v>275</v>
      </c>
      <c r="O301" s="60" t="s">
        <v>220</v>
      </c>
      <c r="P301" s="60" t="s">
        <v>447</v>
      </c>
      <c r="Q301" s="746">
        <v>100900000</v>
      </c>
      <c r="R301" s="61"/>
      <c r="S301" s="61"/>
      <c r="T301" s="675" t="s">
        <v>106075</v>
      </c>
      <c r="U301" s="822">
        <v>55274069</v>
      </c>
      <c r="V301" s="807">
        <v>55274069</v>
      </c>
      <c r="W301" s="816">
        <f t="shared" si="5"/>
        <v>-45625931</v>
      </c>
    </row>
    <row r="302" spans="2:23" ht="45" x14ac:dyDescent="0.2">
      <c r="B302" s="321"/>
      <c r="C302" s="93"/>
      <c r="D302" s="93"/>
      <c r="E302" s="93"/>
      <c r="F302" s="93"/>
      <c r="G302" s="93"/>
      <c r="H302" s="93"/>
      <c r="I302" s="93"/>
      <c r="J302" s="344"/>
      <c r="K302" s="706" t="s">
        <v>223</v>
      </c>
      <c r="L302" s="58" t="s">
        <v>106178</v>
      </c>
      <c r="M302" s="59">
        <v>44727</v>
      </c>
      <c r="N302" s="59" t="s">
        <v>231</v>
      </c>
      <c r="O302" s="60" t="s">
        <v>204</v>
      </c>
      <c r="P302" s="60" t="s">
        <v>106179</v>
      </c>
      <c r="Q302" s="746">
        <v>2056272000</v>
      </c>
      <c r="R302" s="61"/>
      <c r="S302" s="61"/>
      <c r="T302" s="675" t="s">
        <v>106075</v>
      </c>
      <c r="U302" s="822"/>
      <c r="V302" s="807"/>
      <c r="W302" s="816">
        <f t="shared" si="5"/>
        <v>-2056272000</v>
      </c>
    </row>
    <row r="303" spans="2:23" ht="30" x14ac:dyDescent="0.2">
      <c r="B303" s="321"/>
      <c r="C303" s="93"/>
      <c r="D303" s="93"/>
      <c r="E303" s="93"/>
      <c r="F303" s="93"/>
      <c r="G303" s="93"/>
      <c r="H303" s="93"/>
      <c r="I303" s="93"/>
      <c r="J303" s="344"/>
      <c r="K303" s="706">
        <v>90121600</v>
      </c>
      <c r="L303" s="58" t="s">
        <v>272</v>
      </c>
      <c r="M303" s="59">
        <v>44947</v>
      </c>
      <c r="N303" s="59" t="s">
        <v>273</v>
      </c>
      <c r="O303" s="60" t="s">
        <v>213</v>
      </c>
      <c r="P303" s="60" t="s">
        <v>231</v>
      </c>
      <c r="Q303" s="746">
        <v>25000000</v>
      </c>
      <c r="R303" s="61"/>
      <c r="S303" s="61"/>
      <c r="T303" s="675" t="s">
        <v>106075</v>
      </c>
      <c r="U303" s="822">
        <v>25000000</v>
      </c>
      <c r="V303" s="807"/>
      <c r="W303" s="816">
        <f t="shared" si="5"/>
        <v>-25000000</v>
      </c>
    </row>
    <row r="304" spans="2:23" ht="30" x14ac:dyDescent="0.2">
      <c r="B304" s="321"/>
      <c r="C304" s="93"/>
      <c r="D304" s="93"/>
      <c r="E304" s="93"/>
      <c r="F304" s="93"/>
      <c r="G304" s="93"/>
      <c r="H304" s="93"/>
      <c r="I304" s="93"/>
      <c r="J304" s="344"/>
      <c r="K304" s="706">
        <v>90111500</v>
      </c>
      <c r="L304" s="58" t="s">
        <v>225</v>
      </c>
      <c r="M304" s="59">
        <v>44947</v>
      </c>
      <c r="N304" s="59" t="s">
        <v>273</v>
      </c>
      <c r="O304" s="60" t="s">
        <v>213</v>
      </c>
      <c r="P304" s="60" t="s">
        <v>231</v>
      </c>
      <c r="Q304" s="746">
        <v>20000000</v>
      </c>
      <c r="R304" s="61"/>
      <c r="S304" s="61"/>
      <c r="T304" s="675" t="s">
        <v>106075</v>
      </c>
      <c r="U304" s="822">
        <v>10000000</v>
      </c>
      <c r="V304" s="807"/>
      <c r="W304" s="816">
        <f t="shared" si="5"/>
        <v>-20000000</v>
      </c>
    </row>
    <row r="305" spans="1:23" ht="30" x14ac:dyDescent="0.2">
      <c r="B305" s="321"/>
      <c r="C305" s="93"/>
      <c r="D305" s="93"/>
      <c r="E305" s="93"/>
      <c r="F305" s="93"/>
      <c r="G305" s="93"/>
      <c r="H305" s="93"/>
      <c r="I305" s="93"/>
      <c r="J305" s="344"/>
      <c r="K305" s="706">
        <v>90111500</v>
      </c>
      <c r="L305" s="58" t="s">
        <v>226</v>
      </c>
      <c r="M305" s="59">
        <v>44947</v>
      </c>
      <c r="N305" s="59" t="s">
        <v>273</v>
      </c>
      <c r="O305" s="60" t="s">
        <v>213</v>
      </c>
      <c r="P305" s="60" t="s">
        <v>231</v>
      </c>
      <c r="Q305" s="746">
        <v>20000000</v>
      </c>
      <c r="R305" s="711"/>
      <c r="S305" s="72"/>
      <c r="T305" s="675" t="s">
        <v>106075</v>
      </c>
      <c r="U305" s="822">
        <v>10000000</v>
      </c>
      <c r="V305" s="807"/>
      <c r="W305" s="816">
        <f t="shared" si="5"/>
        <v>-20000000</v>
      </c>
    </row>
    <row r="306" spans="1:23" ht="20.25" customHeight="1" x14ac:dyDescent="0.2">
      <c r="B306" s="321"/>
      <c r="C306" s="93"/>
      <c r="D306" s="93"/>
      <c r="E306" s="93"/>
      <c r="F306" s="93"/>
      <c r="G306" s="93"/>
      <c r="H306" s="93"/>
      <c r="I306" s="93"/>
      <c r="J306" s="344"/>
      <c r="K306" s="706"/>
      <c r="L306" s="58" t="s">
        <v>106209</v>
      </c>
      <c r="M306" s="59"/>
      <c r="N306" s="59"/>
      <c r="O306" s="60"/>
      <c r="P306" s="60"/>
      <c r="Q306" s="746">
        <v>61325569</v>
      </c>
      <c r="R306" s="711"/>
      <c r="S306" s="72"/>
      <c r="T306" s="675" t="s">
        <v>106075</v>
      </c>
      <c r="U306" s="822">
        <v>61325569</v>
      </c>
      <c r="V306" s="807"/>
      <c r="W306" s="816">
        <f t="shared" si="5"/>
        <v>-61325569</v>
      </c>
    </row>
    <row r="307" spans="1:23" ht="30" x14ac:dyDescent="0.2">
      <c r="B307" s="39" t="s">
        <v>132</v>
      </c>
      <c r="C307" s="39"/>
      <c r="D307" s="39" t="s">
        <v>133</v>
      </c>
      <c r="E307" s="39"/>
      <c r="F307" s="39" t="s">
        <v>134</v>
      </c>
      <c r="G307" s="39"/>
      <c r="H307" s="39" t="s">
        <v>32</v>
      </c>
      <c r="I307" s="39"/>
      <c r="J307" s="39"/>
      <c r="K307" s="329"/>
      <c r="L307" s="233" t="s">
        <v>149</v>
      </c>
      <c r="M307" s="41"/>
      <c r="N307" s="41"/>
      <c r="O307" s="42"/>
      <c r="P307" s="42"/>
      <c r="Q307" s="741">
        <f>+Q308</f>
        <v>8137671787.0000019</v>
      </c>
      <c r="R307" s="211"/>
      <c r="S307" s="211"/>
      <c r="T307" s="682"/>
      <c r="U307" s="813"/>
      <c r="V307" s="800"/>
      <c r="W307" s="814"/>
    </row>
    <row r="308" spans="1:23" ht="15.75" x14ac:dyDescent="0.2">
      <c r="B308" s="308" t="s">
        <v>7</v>
      </c>
      <c r="C308" s="308" t="s">
        <v>20</v>
      </c>
      <c r="D308" s="308"/>
      <c r="E308" s="308"/>
      <c r="F308" s="308"/>
      <c r="G308" s="308"/>
      <c r="H308" s="308"/>
      <c r="I308" s="308"/>
      <c r="J308" s="308"/>
      <c r="K308" s="326"/>
      <c r="L308" s="315" t="s">
        <v>244</v>
      </c>
      <c r="M308" s="195"/>
      <c r="N308" s="195"/>
      <c r="O308" s="196"/>
      <c r="P308" s="196"/>
      <c r="Q308" s="762">
        <f>SUM(Q309:Q325)</f>
        <v>8137671787.0000019</v>
      </c>
      <c r="R308" s="229"/>
      <c r="S308" s="229"/>
      <c r="T308" s="704"/>
      <c r="U308" s="813"/>
      <c r="V308" s="800"/>
      <c r="W308" s="814"/>
    </row>
    <row r="309" spans="1:23" ht="45" x14ac:dyDescent="0.2">
      <c r="A309" s="712"/>
      <c r="B309" s="321"/>
      <c r="C309" s="93"/>
      <c r="D309" s="93"/>
      <c r="E309" s="93"/>
      <c r="F309" s="93"/>
      <c r="G309" s="93"/>
      <c r="H309" s="93"/>
      <c r="I309" s="93"/>
      <c r="J309" s="344"/>
      <c r="K309" s="706" t="s">
        <v>223</v>
      </c>
      <c r="L309" s="58" t="s">
        <v>106095</v>
      </c>
      <c r="M309" s="59">
        <v>45061</v>
      </c>
      <c r="N309" s="60" t="s">
        <v>106180</v>
      </c>
      <c r="O309" s="60" t="s">
        <v>200</v>
      </c>
      <c r="P309" s="60" t="s">
        <v>277</v>
      </c>
      <c r="Q309" s="746">
        <v>1300000000</v>
      </c>
      <c r="R309" s="62" t="s">
        <v>211</v>
      </c>
      <c r="S309" s="72">
        <v>860000000</v>
      </c>
      <c r="T309" s="688" t="s">
        <v>106075</v>
      </c>
      <c r="U309" s="817"/>
      <c r="V309" s="804"/>
      <c r="W309" s="816">
        <f t="shared" si="5"/>
        <v>-1300000000</v>
      </c>
    </row>
    <row r="310" spans="1:23" ht="30" x14ac:dyDescent="0.2">
      <c r="B310" s="321"/>
      <c r="C310" s="93"/>
      <c r="D310" s="93"/>
      <c r="E310" s="93"/>
      <c r="F310" s="93"/>
      <c r="G310" s="93"/>
      <c r="H310" s="93"/>
      <c r="I310" s="93"/>
      <c r="J310" s="344"/>
      <c r="K310" s="328">
        <v>81101500</v>
      </c>
      <c r="L310" s="58" t="s">
        <v>106078</v>
      </c>
      <c r="M310" s="59">
        <v>45061</v>
      </c>
      <c r="N310" s="60" t="s">
        <v>106180</v>
      </c>
      <c r="O310" s="60" t="s">
        <v>200</v>
      </c>
      <c r="P310" s="60" t="s">
        <v>447</v>
      </c>
      <c r="Q310" s="746">
        <v>117000000</v>
      </c>
      <c r="R310" s="62" t="s">
        <v>211</v>
      </c>
      <c r="S310" s="72">
        <v>77400000</v>
      </c>
      <c r="T310" s="688" t="s">
        <v>106075</v>
      </c>
      <c r="U310" s="817"/>
      <c r="V310" s="804"/>
      <c r="W310" s="816">
        <f t="shared" si="5"/>
        <v>-117000000</v>
      </c>
    </row>
    <row r="311" spans="1:23" ht="45" x14ac:dyDescent="0.2">
      <c r="B311" s="321"/>
      <c r="C311" s="93"/>
      <c r="D311" s="93"/>
      <c r="E311" s="93"/>
      <c r="F311" s="93"/>
      <c r="G311" s="93"/>
      <c r="H311" s="93"/>
      <c r="I311" s="93"/>
      <c r="J311" s="344"/>
      <c r="K311" s="706" t="s">
        <v>223</v>
      </c>
      <c r="L311" s="58" t="s">
        <v>106079</v>
      </c>
      <c r="M311" s="59">
        <v>45061</v>
      </c>
      <c r="N311" s="60" t="s">
        <v>106180</v>
      </c>
      <c r="O311" s="60" t="s">
        <v>200</v>
      </c>
      <c r="P311" s="60" t="s">
        <v>277</v>
      </c>
      <c r="Q311" s="746">
        <v>1200000000</v>
      </c>
      <c r="R311" s="62" t="s">
        <v>211</v>
      </c>
      <c r="S311" s="72">
        <v>600000000</v>
      </c>
      <c r="T311" s="688" t="s">
        <v>106075</v>
      </c>
      <c r="U311" s="817"/>
      <c r="V311" s="804"/>
      <c r="W311" s="816">
        <f t="shared" si="5"/>
        <v>-1200000000</v>
      </c>
    </row>
    <row r="312" spans="1:23" ht="30" x14ac:dyDescent="0.2">
      <c r="B312" s="321"/>
      <c r="C312" s="93"/>
      <c r="D312" s="93"/>
      <c r="E312" s="93"/>
      <c r="F312" s="93"/>
      <c r="G312" s="93"/>
      <c r="H312" s="93"/>
      <c r="I312" s="93"/>
      <c r="J312" s="344"/>
      <c r="K312" s="328">
        <v>81101500</v>
      </c>
      <c r="L312" s="58" t="s">
        <v>106080</v>
      </c>
      <c r="M312" s="59">
        <v>45061</v>
      </c>
      <c r="N312" s="60" t="s">
        <v>106180</v>
      </c>
      <c r="O312" s="60" t="s">
        <v>200</v>
      </c>
      <c r="P312" s="60" t="s">
        <v>447</v>
      </c>
      <c r="Q312" s="746">
        <v>108000000</v>
      </c>
      <c r="R312" s="62" t="s">
        <v>211</v>
      </c>
      <c r="S312" s="72">
        <v>54000000</v>
      </c>
      <c r="T312" s="688" t="s">
        <v>106075</v>
      </c>
      <c r="U312" s="817"/>
      <c r="V312" s="804"/>
      <c r="W312" s="816">
        <f t="shared" si="5"/>
        <v>-108000000</v>
      </c>
    </row>
    <row r="313" spans="1:23" ht="45" x14ac:dyDescent="0.2">
      <c r="B313" s="321"/>
      <c r="C313" s="93"/>
      <c r="D313" s="93"/>
      <c r="E313" s="93"/>
      <c r="F313" s="93"/>
      <c r="G313" s="93"/>
      <c r="H313" s="93"/>
      <c r="I313" s="93"/>
      <c r="J313" s="344"/>
      <c r="K313" s="706" t="s">
        <v>223</v>
      </c>
      <c r="L313" s="58" t="s">
        <v>106081</v>
      </c>
      <c r="M313" s="59">
        <v>45061</v>
      </c>
      <c r="N313" s="60" t="s">
        <v>106180</v>
      </c>
      <c r="O313" s="60" t="s">
        <v>200</v>
      </c>
      <c r="P313" s="60" t="s">
        <v>277</v>
      </c>
      <c r="Q313" s="746">
        <v>1500000000</v>
      </c>
      <c r="R313" s="62" t="s">
        <v>211</v>
      </c>
      <c r="S313" s="72">
        <v>1650000000</v>
      </c>
      <c r="T313" s="688" t="s">
        <v>106075</v>
      </c>
      <c r="U313" s="817"/>
      <c r="V313" s="804"/>
      <c r="W313" s="816">
        <f t="shared" si="5"/>
        <v>-1500000000</v>
      </c>
    </row>
    <row r="314" spans="1:23" ht="30" x14ac:dyDescent="0.2">
      <c r="B314" s="321"/>
      <c r="C314" s="93"/>
      <c r="D314" s="93"/>
      <c r="E314" s="93"/>
      <c r="F314" s="93"/>
      <c r="G314" s="93"/>
      <c r="H314" s="93"/>
      <c r="I314" s="93"/>
      <c r="J314" s="344"/>
      <c r="K314" s="706">
        <v>81101500</v>
      </c>
      <c r="L314" s="58" t="s">
        <v>106082</v>
      </c>
      <c r="M314" s="59">
        <v>45061</v>
      </c>
      <c r="N314" s="60" t="s">
        <v>106180</v>
      </c>
      <c r="O314" s="60" t="s">
        <v>200</v>
      </c>
      <c r="P314" s="60" t="s">
        <v>447</v>
      </c>
      <c r="Q314" s="746">
        <v>135000000</v>
      </c>
      <c r="R314" s="62" t="s">
        <v>211</v>
      </c>
      <c r="S314" s="72">
        <v>148500000</v>
      </c>
      <c r="T314" s="688" t="s">
        <v>106075</v>
      </c>
      <c r="U314" s="817"/>
      <c r="V314" s="804"/>
      <c r="W314" s="816">
        <f t="shared" si="5"/>
        <v>-135000000</v>
      </c>
    </row>
    <row r="315" spans="1:23" ht="45" x14ac:dyDescent="0.2">
      <c r="B315" s="321"/>
      <c r="C315" s="93"/>
      <c r="D315" s="93"/>
      <c r="E315" s="93"/>
      <c r="F315" s="93"/>
      <c r="G315" s="93"/>
      <c r="H315" s="93"/>
      <c r="I315" s="93"/>
      <c r="J315" s="344"/>
      <c r="K315" s="706" t="s">
        <v>223</v>
      </c>
      <c r="L315" s="58" t="s">
        <v>106181</v>
      </c>
      <c r="M315" s="59">
        <v>45092</v>
      </c>
      <c r="N315" s="59" t="s">
        <v>106182</v>
      </c>
      <c r="O315" s="60" t="s">
        <v>200</v>
      </c>
      <c r="P315" s="60" t="s">
        <v>277</v>
      </c>
      <c r="Q315" s="746">
        <v>1300000000</v>
      </c>
      <c r="R315" s="62" t="s">
        <v>211</v>
      </c>
      <c r="S315" s="72">
        <v>1555616086.6666698</v>
      </c>
      <c r="T315" s="688" t="s">
        <v>106075</v>
      </c>
      <c r="U315" s="817"/>
      <c r="V315" s="804"/>
      <c r="W315" s="816">
        <f t="shared" si="5"/>
        <v>-1300000000</v>
      </c>
    </row>
    <row r="316" spans="1:23" ht="30" x14ac:dyDescent="0.2">
      <c r="B316" s="321"/>
      <c r="C316" s="93"/>
      <c r="D316" s="93"/>
      <c r="E316" s="93"/>
      <c r="F316" s="93"/>
      <c r="G316" s="93"/>
      <c r="H316" s="93"/>
      <c r="I316" s="93"/>
      <c r="J316" s="344"/>
      <c r="K316" s="706">
        <v>81101500</v>
      </c>
      <c r="L316" s="58" t="s">
        <v>106183</v>
      </c>
      <c r="M316" s="59">
        <v>45092</v>
      </c>
      <c r="N316" s="59" t="s">
        <v>106182</v>
      </c>
      <c r="O316" s="60" t="s">
        <v>200</v>
      </c>
      <c r="P316" s="60" t="s">
        <v>447</v>
      </c>
      <c r="Q316" s="746">
        <v>117000000</v>
      </c>
      <c r="R316" s="62" t="s">
        <v>211</v>
      </c>
      <c r="S316" s="72">
        <v>140005447.80000028</v>
      </c>
      <c r="T316" s="688" t="s">
        <v>106075</v>
      </c>
      <c r="U316" s="817"/>
      <c r="V316" s="804"/>
      <c r="W316" s="816">
        <f t="shared" si="5"/>
        <v>-117000000</v>
      </c>
    </row>
    <row r="317" spans="1:23" ht="45" x14ac:dyDescent="0.2">
      <c r="B317" s="321"/>
      <c r="C317" s="93"/>
      <c r="D317" s="93"/>
      <c r="E317" s="93"/>
      <c r="F317" s="93"/>
      <c r="G317" s="93"/>
      <c r="H317" s="93"/>
      <c r="I317" s="93"/>
      <c r="J317" s="344"/>
      <c r="K317" s="706" t="s">
        <v>223</v>
      </c>
      <c r="L317" s="58" t="s">
        <v>106184</v>
      </c>
      <c r="M317" s="59">
        <v>45061</v>
      </c>
      <c r="N317" s="59" t="s">
        <v>106180</v>
      </c>
      <c r="O317" s="60" t="s">
        <v>198</v>
      </c>
      <c r="P317" s="60" t="s">
        <v>277</v>
      </c>
      <c r="Q317" s="746">
        <f>1362385321.10092-497328213</f>
        <v>865057108.10091996</v>
      </c>
      <c r="R317" s="62"/>
      <c r="S317" s="72"/>
      <c r="T317" s="688" t="s">
        <v>106075</v>
      </c>
      <c r="U317" s="817"/>
      <c r="V317" s="804"/>
      <c r="W317" s="816">
        <f t="shared" si="5"/>
        <v>-865057108.10091996</v>
      </c>
    </row>
    <row r="318" spans="1:23" ht="30" x14ac:dyDescent="0.2">
      <c r="B318" s="321"/>
      <c r="C318" s="93"/>
      <c r="D318" s="93"/>
      <c r="E318" s="93"/>
      <c r="F318" s="93"/>
      <c r="G318" s="93"/>
      <c r="H318" s="93"/>
      <c r="I318" s="93"/>
      <c r="J318" s="344"/>
      <c r="K318" s="706">
        <v>81101500</v>
      </c>
      <c r="L318" s="58" t="s">
        <v>106185</v>
      </c>
      <c r="M318" s="59">
        <v>45061</v>
      </c>
      <c r="N318" s="59" t="s">
        <v>106180</v>
      </c>
      <c r="O318" s="60" t="s">
        <v>198</v>
      </c>
      <c r="P318" s="60" t="s">
        <v>447</v>
      </c>
      <c r="Q318" s="746">
        <v>122614678.89908256</v>
      </c>
      <c r="R318" s="62"/>
      <c r="S318" s="72"/>
      <c r="T318" s="688" t="s">
        <v>106075</v>
      </c>
      <c r="U318" s="817"/>
      <c r="V318" s="804"/>
      <c r="W318" s="816">
        <f t="shared" si="5"/>
        <v>-122614678.89908256</v>
      </c>
    </row>
    <row r="319" spans="1:23" ht="30" x14ac:dyDescent="0.2">
      <c r="B319" s="321"/>
      <c r="C319" s="93"/>
      <c r="D319" s="93"/>
      <c r="E319" s="93"/>
      <c r="F319" s="93"/>
      <c r="G319" s="93"/>
      <c r="H319" s="93"/>
      <c r="I319" s="93"/>
      <c r="J319" s="344"/>
      <c r="K319" s="706">
        <v>81101500</v>
      </c>
      <c r="L319" s="58" t="s">
        <v>106085</v>
      </c>
      <c r="M319" s="59">
        <v>44972</v>
      </c>
      <c r="N319" s="59" t="s">
        <v>275</v>
      </c>
      <c r="O319" s="60" t="s">
        <v>220</v>
      </c>
      <c r="P319" s="60" t="s">
        <v>447</v>
      </c>
      <c r="Q319" s="746">
        <f>103000000+640789</f>
        <v>103640789</v>
      </c>
      <c r="R319" s="62"/>
      <c r="S319" s="72"/>
      <c r="T319" s="688" t="s">
        <v>106075</v>
      </c>
      <c r="U319" s="817">
        <v>103640789</v>
      </c>
      <c r="V319" s="804">
        <v>103640789</v>
      </c>
      <c r="W319" s="816">
        <f t="shared" si="5"/>
        <v>0</v>
      </c>
    </row>
    <row r="320" spans="1:23" ht="30" x14ac:dyDescent="0.2">
      <c r="B320" s="321"/>
      <c r="C320" s="93"/>
      <c r="D320" s="93"/>
      <c r="E320" s="93"/>
      <c r="F320" s="93"/>
      <c r="G320" s="93"/>
      <c r="H320" s="93"/>
      <c r="I320" s="93"/>
      <c r="J320" s="344"/>
      <c r="K320" s="706" t="s">
        <v>231</v>
      </c>
      <c r="L320" s="58" t="s">
        <v>106086</v>
      </c>
      <c r="M320" s="59" t="s">
        <v>231</v>
      </c>
      <c r="N320" s="59" t="s">
        <v>231</v>
      </c>
      <c r="O320" s="60" t="s">
        <v>106088</v>
      </c>
      <c r="P320" s="60" t="s">
        <v>231</v>
      </c>
      <c r="Q320" s="746">
        <v>120000000</v>
      </c>
      <c r="R320" s="62"/>
      <c r="S320" s="72"/>
      <c r="T320" s="688" t="s">
        <v>106075</v>
      </c>
      <c r="U320" s="817"/>
      <c r="V320" s="804"/>
      <c r="W320" s="816">
        <f t="shared" si="5"/>
        <v>-120000000</v>
      </c>
    </row>
    <row r="321" spans="2:23" ht="30" x14ac:dyDescent="0.2">
      <c r="B321" s="321"/>
      <c r="C321" s="93"/>
      <c r="D321" s="93"/>
      <c r="E321" s="93"/>
      <c r="F321" s="93"/>
      <c r="G321" s="93"/>
      <c r="H321" s="93"/>
      <c r="I321" s="93"/>
      <c r="J321" s="344"/>
      <c r="K321" s="706"/>
      <c r="L321" s="58" t="s">
        <v>106186</v>
      </c>
      <c r="M321" s="59" t="s">
        <v>231</v>
      </c>
      <c r="N321" s="59" t="s">
        <v>231</v>
      </c>
      <c r="O321" s="60" t="s">
        <v>231</v>
      </c>
      <c r="P321" s="60" t="s">
        <v>106187</v>
      </c>
      <c r="Q321" s="746">
        <v>800000000</v>
      </c>
      <c r="R321" s="62"/>
      <c r="S321" s="72"/>
      <c r="T321" s="688" t="s">
        <v>106075</v>
      </c>
      <c r="U321" s="817"/>
      <c r="V321" s="804"/>
      <c r="W321" s="816">
        <f t="shared" si="5"/>
        <v>-800000000</v>
      </c>
    </row>
    <row r="322" spans="2:23" ht="30" x14ac:dyDescent="0.2">
      <c r="B322" s="321"/>
      <c r="C322" s="93"/>
      <c r="D322" s="93"/>
      <c r="E322" s="93"/>
      <c r="F322" s="93"/>
      <c r="G322" s="93"/>
      <c r="H322" s="93"/>
      <c r="I322" s="93"/>
      <c r="J322" s="344"/>
      <c r="K322" s="706">
        <v>81101500</v>
      </c>
      <c r="L322" s="58" t="s">
        <v>409</v>
      </c>
      <c r="M322" s="59">
        <v>44941</v>
      </c>
      <c r="N322" s="59" t="s">
        <v>273</v>
      </c>
      <c r="O322" s="60" t="s">
        <v>106088</v>
      </c>
      <c r="P322" s="60" t="s">
        <v>451</v>
      </c>
      <c r="Q322" s="746">
        <f>300000000-640789</f>
        <v>299359211</v>
      </c>
      <c r="R322" s="62"/>
      <c r="S322" s="72"/>
      <c r="T322" s="688" t="s">
        <v>106075</v>
      </c>
      <c r="U322" s="817">
        <v>70019400</v>
      </c>
      <c r="V322" s="804">
        <v>56642447</v>
      </c>
      <c r="W322" s="816">
        <f t="shared" si="5"/>
        <v>-242716764</v>
      </c>
    </row>
    <row r="323" spans="2:23" ht="30" x14ac:dyDescent="0.2">
      <c r="B323" s="321"/>
      <c r="C323" s="93"/>
      <c r="D323" s="93"/>
      <c r="E323" s="93"/>
      <c r="F323" s="93"/>
      <c r="G323" s="93"/>
      <c r="H323" s="93"/>
      <c r="I323" s="93"/>
      <c r="J323" s="344"/>
      <c r="K323" s="706">
        <v>90121600</v>
      </c>
      <c r="L323" s="58" t="s">
        <v>281</v>
      </c>
      <c r="M323" s="59">
        <v>44947</v>
      </c>
      <c r="N323" s="59" t="s">
        <v>273</v>
      </c>
      <c r="O323" s="60" t="s">
        <v>213</v>
      </c>
      <c r="P323" s="60" t="s">
        <v>231</v>
      </c>
      <c r="Q323" s="746">
        <v>20000000</v>
      </c>
      <c r="R323" s="62"/>
      <c r="S323" s="72"/>
      <c r="T323" s="688" t="s">
        <v>106075</v>
      </c>
      <c r="U323" s="817">
        <v>20000000</v>
      </c>
      <c r="V323" s="804"/>
      <c r="W323" s="816">
        <f t="shared" si="5"/>
        <v>-20000000</v>
      </c>
    </row>
    <row r="324" spans="2:23" ht="30" x14ac:dyDescent="0.2">
      <c r="B324" s="321"/>
      <c r="C324" s="93"/>
      <c r="D324" s="93"/>
      <c r="E324" s="93"/>
      <c r="F324" s="93"/>
      <c r="G324" s="93"/>
      <c r="H324" s="93"/>
      <c r="I324" s="93"/>
      <c r="J324" s="344"/>
      <c r="K324" s="706">
        <v>90111500</v>
      </c>
      <c r="L324" s="58" t="s">
        <v>225</v>
      </c>
      <c r="M324" s="59">
        <v>44947</v>
      </c>
      <c r="N324" s="59" t="s">
        <v>273</v>
      </c>
      <c r="O324" s="60" t="s">
        <v>213</v>
      </c>
      <c r="P324" s="60" t="s">
        <v>231</v>
      </c>
      <c r="Q324" s="746">
        <v>15000000</v>
      </c>
      <c r="R324" s="62"/>
      <c r="S324" s="72"/>
      <c r="T324" s="688" t="s">
        <v>106075</v>
      </c>
      <c r="U324" s="817">
        <v>7500000</v>
      </c>
      <c r="V324" s="804"/>
      <c r="W324" s="816">
        <f t="shared" si="5"/>
        <v>-15000000</v>
      </c>
    </row>
    <row r="325" spans="2:23" ht="30" x14ac:dyDescent="0.2">
      <c r="B325" s="321"/>
      <c r="C325" s="93"/>
      <c r="D325" s="93"/>
      <c r="E325" s="93"/>
      <c r="F325" s="93"/>
      <c r="G325" s="93"/>
      <c r="H325" s="93"/>
      <c r="I325" s="93"/>
      <c r="J325" s="344"/>
      <c r="K325" s="706">
        <v>90111500</v>
      </c>
      <c r="L325" s="58" t="s">
        <v>226</v>
      </c>
      <c r="M325" s="59">
        <v>44947</v>
      </c>
      <c r="N325" s="59" t="s">
        <v>273</v>
      </c>
      <c r="O325" s="60" t="s">
        <v>213</v>
      </c>
      <c r="P325" s="60" t="s">
        <v>231</v>
      </c>
      <c r="Q325" s="746">
        <v>15000000</v>
      </c>
      <c r="R325" s="62"/>
      <c r="S325" s="72"/>
      <c r="T325" s="688" t="s">
        <v>106075</v>
      </c>
      <c r="U325" s="817">
        <v>7500000</v>
      </c>
      <c r="V325" s="804"/>
      <c r="W325" s="816">
        <f t="shared" si="5"/>
        <v>-15000000</v>
      </c>
    </row>
    <row r="326" spans="2:23" ht="30" x14ac:dyDescent="0.2">
      <c r="B326" s="321"/>
      <c r="C326" s="93"/>
      <c r="D326" s="93"/>
      <c r="E326" s="93"/>
      <c r="F326" s="93"/>
      <c r="G326" s="93"/>
      <c r="H326" s="93"/>
      <c r="I326" s="93"/>
      <c r="J326" s="344"/>
      <c r="K326" s="706"/>
      <c r="L326" s="58" t="s">
        <v>106204</v>
      </c>
      <c r="M326" s="59"/>
      <c r="N326" s="59"/>
      <c r="O326" s="60"/>
      <c r="P326" s="60"/>
      <c r="Q326" s="746">
        <v>49738213</v>
      </c>
      <c r="R326" s="62"/>
      <c r="S326" s="72"/>
      <c r="T326" s="688" t="s">
        <v>106075</v>
      </c>
      <c r="U326" s="817">
        <v>49738213</v>
      </c>
      <c r="V326" s="804">
        <v>49738213</v>
      </c>
      <c r="W326" s="816">
        <f t="shared" si="5"/>
        <v>0</v>
      </c>
    </row>
    <row r="327" spans="2:23" ht="30" x14ac:dyDescent="0.2">
      <c r="B327" s="183" t="s">
        <v>132</v>
      </c>
      <c r="C327" s="183"/>
      <c r="D327" s="183">
        <v>1599</v>
      </c>
      <c r="E327" s="183"/>
      <c r="F327" s="183"/>
      <c r="G327" s="183"/>
      <c r="H327" s="183"/>
      <c r="I327" s="183"/>
      <c r="J327" s="183"/>
      <c r="K327" s="342"/>
      <c r="L327" s="248" t="s">
        <v>106200</v>
      </c>
      <c r="M327" s="185"/>
      <c r="N327" s="185"/>
      <c r="O327" s="186"/>
      <c r="P327" s="186"/>
      <c r="Q327" s="759">
        <f>+Q328</f>
        <v>2488000000</v>
      </c>
      <c r="R327" s="225"/>
      <c r="S327" s="225"/>
      <c r="T327" s="700"/>
      <c r="U327" s="819"/>
      <c r="V327" s="802"/>
      <c r="W327" s="814"/>
    </row>
    <row r="328" spans="2:23" ht="16.5" thickBot="1" x14ac:dyDescent="0.25">
      <c r="B328" s="189" t="s">
        <v>132</v>
      </c>
      <c r="C328" s="189"/>
      <c r="D328" s="189">
        <v>1599</v>
      </c>
      <c r="E328" s="189"/>
      <c r="F328" s="189" t="s">
        <v>134</v>
      </c>
      <c r="G328" s="189"/>
      <c r="H328" s="189"/>
      <c r="I328" s="189"/>
      <c r="J328" s="189"/>
      <c r="K328" s="343"/>
      <c r="L328" s="249" t="s">
        <v>137</v>
      </c>
      <c r="M328" s="191"/>
      <c r="N328" s="191"/>
      <c r="O328" s="192"/>
      <c r="P328" s="192"/>
      <c r="Q328" s="760">
        <f>+Q329</f>
        <v>2488000000</v>
      </c>
      <c r="R328" s="226"/>
      <c r="S328" s="226"/>
      <c r="T328" s="701"/>
      <c r="U328" s="823"/>
      <c r="V328" s="824"/>
      <c r="W328" s="825"/>
    </row>
    <row r="329" spans="2:23" ht="45" x14ac:dyDescent="0.2">
      <c r="B329" s="39" t="s">
        <v>132</v>
      </c>
      <c r="C329" s="39"/>
      <c r="D329" s="39">
        <v>1599</v>
      </c>
      <c r="E329" s="39"/>
      <c r="F329" s="39" t="s">
        <v>134</v>
      </c>
      <c r="G329" s="39"/>
      <c r="H329" s="39">
        <v>1</v>
      </c>
      <c r="I329" s="39"/>
      <c r="J329" s="39"/>
      <c r="K329" s="329"/>
      <c r="L329" s="233" t="s">
        <v>106197</v>
      </c>
      <c r="M329" s="41"/>
      <c r="N329" s="41"/>
      <c r="O329" s="42"/>
      <c r="P329" s="42"/>
      <c r="Q329" s="741">
        <f>+Q330</f>
        <v>2488000000</v>
      </c>
      <c r="R329" s="211"/>
      <c r="S329" s="211"/>
      <c r="T329" s="682"/>
      <c r="U329" s="809"/>
      <c r="V329" s="809"/>
      <c r="W329" s="809"/>
    </row>
    <row r="330" spans="2:23" ht="15.75" x14ac:dyDescent="0.2">
      <c r="B330" s="308" t="s">
        <v>7</v>
      </c>
      <c r="C330" s="308" t="s">
        <v>20</v>
      </c>
      <c r="D330" s="308"/>
      <c r="E330" s="308"/>
      <c r="F330" s="308"/>
      <c r="G330" s="308"/>
      <c r="H330" s="308"/>
      <c r="I330" s="308"/>
      <c r="J330" s="308"/>
      <c r="K330" s="326"/>
      <c r="L330" s="315" t="s">
        <v>244</v>
      </c>
      <c r="M330" s="195"/>
      <c r="N330" s="195"/>
      <c r="O330" s="196"/>
      <c r="P330" s="196"/>
      <c r="Q330" s="762">
        <f>SUM(Q331:Q332)</f>
        <v>2488000000</v>
      </c>
      <c r="R330" s="229"/>
      <c r="S330" s="229"/>
      <c r="T330" s="704"/>
      <c r="U330" s="800"/>
      <c r="V330" s="800"/>
      <c r="W330" s="800"/>
    </row>
    <row r="331" spans="2:23" ht="45" x14ac:dyDescent="0.2">
      <c r="B331" s="321"/>
      <c r="C331" s="93"/>
      <c r="D331" s="93"/>
      <c r="E331" s="93"/>
      <c r="F331" s="93"/>
      <c r="G331" s="93"/>
      <c r="H331" s="93"/>
      <c r="I331" s="93"/>
      <c r="J331" s="344"/>
      <c r="K331" s="706" t="s">
        <v>223</v>
      </c>
      <c r="L331" s="58" t="s">
        <v>106198</v>
      </c>
      <c r="M331" s="59">
        <v>45061</v>
      </c>
      <c r="N331" s="60" t="s">
        <v>473</v>
      </c>
      <c r="O331" s="60" t="s">
        <v>200</v>
      </c>
      <c r="P331" s="60" t="s">
        <v>483</v>
      </c>
      <c r="Q331" s="746">
        <v>2285770000</v>
      </c>
      <c r="R331" s="62" t="s">
        <v>211</v>
      </c>
      <c r="S331" s="72">
        <v>785770000</v>
      </c>
      <c r="T331" s="688" t="s">
        <v>106075</v>
      </c>
      <c r="U331" s="804"/>
      <c r="V331" s="804"/>
      <c r="W331" s="803">
        <f t="shared" si="5"/>
        <v>-2285770000</v>
      </c>
    </row>
    <row r="332" spans="2:23" ht="30" x14ac:dyDescent="0.2">
      <c r="B332" s="321"/>
      <c r="C332" s="93"/>
      <c r="D332" s="93"/>
      <c r="E332" s="93"/>
      <c r="F332" s="93"/>
      <c r="G332" s="93"/>
      <c r="H332" s="93"/>
      <c r="I332" s="93"/>
      <c r="J332" s="344"/>
      <c r="K332" s="706">
        <v>81101500</v>
      </c>
      <c r="L332" s="58" t="s">
        <v>106199</v>
      </c>
      <c r="M332" s="59">
        <v>45061</v>
      </c>
      <c r="N332" s="60" t="s">
        <v>473</v>
      </c>
      <c r="O332" s="60" t="s">
        <v>200</v>
      </c>
      <c r="P332" s="60" t="s">
        <v>447</v>
      </c>
      <c r="Q332" s="746">
        <v>202230000</v>
      </c>
      <c r="R332" s="791" t="s">
        <v>211</v>
      </c>
      <c r="S332" s="72">
        <v>67230000</v>
      </c>
      <c r="T332" s="688" t="s">
        <v>106075</v>
      </c>
      <c r="U332" s="804"/>
      <c r="V332" s="804"/>
      <c r="W332" s="803">
        <f t="shared" si="5"/>
        <v>-202230000</v>
      </c>
    </row>
    <row r="333" spans="2:23" x14ac:dyDescent="0.2">
      <c r="U333" s="798"/>
      <c r="V333" s="798"/>
      <c r="W333" s="798"/>
    </row>
    <row r="334" spans="2:23" x14ac:dyDescent="0.2">
      <c r="U334" s="798"/>
      <c r="V334" s="798"/>
      <c r="W334" s="798"/>
    </row>
    <row r="335" spans="2:23" x14ac:dyDescent="0.2">
      <c r="U335" s="798"/>
      <c r="V335" s="798"/>
      <c r="W335" s="798"/>
    </row>
    <row r="336" spans="2:23" x14ac:dyDescent="0.2">
      <c r="U336" s="798"/>
      <c r="V336" s="798"/>
      <c r="W336" s="798"/>
    </row>
    <row r="337" spans="21:23" x14ac:dyDescent="0.2">
      <c r="U337" s="798"/>
      <c r="V337" s="798"/>
      <c r="W337" s="798"/>
    </row>
    <row r="338" spans="21:23" x14ac:dyDescent="0.2">
      <c r="U338" s="798"/>
      <c r="V338" s="798"/>
      <c r="W338" s="798"/>
    </row>
    <row r="339" spans="21:23" x14ac:dyDescent="0.2">
      <c r="U339" s="798"/>
      <c r="V339" s="798"/>
      <c r="W339" s="798"/>
    </row>
    <row r="340" spans="21:23" x14ac:dyDescent="0.2">
      <c r="U340" s="798"/>
      <c r="V340" s="798"/>
      <c r="W340" s="798"/>
    </row>
    <row r="341" spans="21:23" x14ac:dyDescent="0.2">
      <c r="U341" s="798"/>
      <c r="V341" s="798"/>
      <c r="W341" s="798"/>
    </row>
    <row r="342" spans="21:23" x14ac:dyDescent="0.2">
      <c r="U342" s="798"/>
      <c r="V342" s="798"/>
      <c r="W342" s="798"/>
    </row>
    <row r="343" spans="21:23" x14ac:dyDescent="0.2">
      <c r="U343" s="798"/>
      <c r="V343" s="798"/>
      <c r="W343" s="798"/>
    </row>
    <row r="344" spans="21:23" x14ac:dyDescent="0.2">
      <c r="U344" s="798"/>
      <c r="V344" s="798"/>
      <c r="W344" s="798"/>
    </row>
    <row r="345" spans="21:23" x14ac:dyDescent="0.2">
      <c r="U345" s="798"/>
      <c r="V345" s="798"/>
      <c r="W345" s="798"/>
    </row>
    <row r="346" spans="21:23" x14ac:dyDescent="0.2">
      <c r="U346" s="798"/>
      <c r="V346" s="798"/>
      <c r="W346" s="798"/>
    </row>
    <row r="347" spans="21:23" x14ac:dyDescent="0.2">
      <c r="U347" s="798"/>
      <c r="V347" s="798"/>
      <c r="W347" s="798"/>
    </row>
    <row r="348" spans="21:23" x14ac:dyDescent="0.2">
      <c r="U348" s="798"/>
      <c r="V348" s="798"/>
      <c r="W348" s="798"/>
    </row>
    <row r="349" spans="21:23" x14ac:dyDescent="0.2">
      <c r="U349" s="798"/>
      <c r="V349" s="798"/>
      <c r="W349" s="798"/>
    </row>
    <row r="350" spans="21:23" x14ac:dyDescent="0.2">
      <c r="U350" s="798"/>
      <c r="V350" s="798"/>
      <c r="W350" s="798"/>
    </row>
    <row r="351" spans="21:23" x14ac:dyDescent="0.2">
      <c r="U351" s="798"/>
      <c r="V351" s="798"/>
      <c r="W351" s="798"/>
    </row>
    <row r="352" spans="21: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sheetData>
  <sheetProtection formatCells="0" formatColumns="0" formatRows="0" insertColumns="0" insertRows="0" insertHyperlinks="0" deleteColumns="0" deleteRows="0" sort="0" autoFilter="0" pivotTables="0"/>
  <autoFilter ref="B6:W332"/>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T235:T294 T196:T230 T13:T55 T307:T332</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T295:T306</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T231:T234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H1" zoomScale="160" zoomScaleNormal="160" workbookViewId="0">
      <selection activeCell="H7" sqref="H7"/>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106192</v>
      </c>
      <c r="E4" s="722" t="s">
        <v>106189</v>
      </c>
      <c r="F4" s="722" t="s">
        <v>106166</v>
      </c>
      <c r="G4" s="722" t="s">
        <v>106192</v>
      </c>
      <c r="H4" s="722" t="s">
        <v>106189</v>
      </c>
      <c r="I4" s="722" t="s">
        <v>106166</v>
      </c>
      <c r="J4" s="789">
        <v>0.16</v>
      </c>
      <c r="K4" s="789">
        <v>0.15</v>
      </c>
      <c r="L4" s="789">
        <v>0.13</v>
      </c>
    </row>
    <row r="5" spans="2:12" x14ac:dyDescent="0.25">
      <c r="B5" s="719" t="s">
        <v>106162</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106163</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106161</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106164</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106167</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106165</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106170</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106171</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106172</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106172</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7"/>
      <c r="C14" s="828"/>
      <c r="D14" s="828"/>
      <c r="E14" s="828"/>
      <c r="F14" s="828"/>
      <c r="G14" s="828"/>
      <c r="H14" s="828"/>
      <c r="I14" s="828"/>
      <c r="J14" s="829"/>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7"/>
      <c r="C18" s="828"/>
      <c r="D18" s="828"/>
      <c r="E18" s="828"/>
      <c r="F18" s="828"/>
      <c r="G18" s="828"/>
      <c r="H18" s="828"/>
      <c r="I18" s="828"/>
      <c r="J18" s="829"/>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0"/>
      <c r="C21" s="831"/>
      <c r="D21" s="831"/>
      <c r="E21" s="831"/>
      <c r="F21" s="831"/>
      <c r="G21" s="831"/>
      <c r="H21" s="831"/>
      <c r="I21" s="831"/>
      <c r="J21" s="832"/>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0"/>
      <c r="C24" s="831"/>
      <c r="D24" s="831"/>
      <c r="E24" s="831"/>
      <c r="F24" s="831"/>
      <c r="G24" s="831"/>
      <c r="H24" s="831"/>
      <c r="I24" s="831"/>
      <c r="J24" s="832"/>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0"/>
      <c r="C30" s="831"/>
      <c r="D30" s="831"/>
      <c r="E30" s="831"/>
      <c r="F30" s="831"/>
      <c r="G30" s="831"/>
      <c r="H30" s="831"/>
      <c r="I30" s="831"/>
      <c r="J30" s="832"/>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7"/>
      <c r="C36" s="828"/>
      <c r="D36" s="828"/>
      <c r="E36" s="828"/>
      <c r="F36" s="828"/>
      <c r="G36" s="828"/>
      <c r="H36" s="828"/>
      <c r="I36" s="828"/>
      <c r="J36" s="828"/>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7"/>
      <c r="C40" s="828"/>
      <c r="D40" s="828"/>
      <c r="E40" s="828"/>
      <c r="F40" s="828"/>
      <c r="G40" s="828"/>
      <c r="H40" s="828"/>
      <c r="I40" s="828"/>
      <c r="J40" s="828"/>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7"/>
      <c r="C42" s="828"/>
      <c r="D42" s="828"/>
      <c r="E42" s="828"/>
      <c r="F42" s="828"/>
      <c r="G42" s="828"/>
      <c r="H42" s="828"/>
      <c r="I42" s="828"/>
      <c r="J42" s="828"/>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7"/>
      <c r="C44" s="828"/>
      <c r="D44" s="828"/>
      <c r="E44" s="828"/>
      <c r="F44" s="828"/>
      <c r="G44" s="828"/>
      <c r="H44" s="828"/>
      <c r="I44" s="828"/>
      <c r="J44" s="828"/>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3"/>
      <c r="C45" s="834"/>
      <c r="D45" s="834"/>
      <c r="E45" s="834"/>
      <c r="F45" s="834"/>
      <c r="G45" s="834"/>
      <c r="H45" s="834"/>
      <c r="I45" s="834"/>
      <c r="J45" s="834"/>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7"/>
      <c r="C48" s="828"/>
      <c r="D48" s="828"/>
      <c r="E48" s="828"/>
      <c r="F48" s="828"/>
      <c r="G48" s="828"/>
      <c r="H48" s="828"/>
      <c r="I48" s="828"/>
      <c r="J48" s="828"/>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7"/>
      <c r="C52" s="828"/>
      <c r="D52" s="828"/>
      <c r="E52" s="828"/>
      <c r="F52" s="828"/>
      <c r="G52" s="828"/>
      <c r="H52" s="828"/>
      <c r="I52" s="828"/>
      <c r="J52" s="828"/>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3"/>
      <c r="C54" s="834"/>
      <c r="D54" s="834"/>
      <c r="E54" s="834"/>
      <c r="F54" s="834"/>
      <c r="G54" s="834"/>
      <c r="H54" s="834"/>
      <c r="I54" s="834"/>
      <c r="J54" s="834"/>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7"/>
      <c r="C57" s="828"/>
      <c r="D57" s="828"/>
      <c r="E57" s="828"/>
      <c r="F57" s="828"/>
      <c r="G57" s="828"/>
      <c r="H57" s="828"/>
      <c r="I57" s="828"/>
      <c r="J57" s="828"/>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7"/>
      <c r="C59" s="828"/>
      <c r="D59" s="828"/>
      <c r="E59" s="828"/>
      <c r="F59" s="828"/>
      <c r="G59" s="828"/>
      <c r="H59" s="828"/>
      <c r="I59" s="828"/>
      <c r="J59" s="828"/>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7"/>
      <c r="C62" s="828"/>
      <c r="D62" s="828"/>
      <c r="E62" s="828"/>
      <c r="F62" s="828"/>
      <c r="G62" s="828"/>
      <c r="H62" s="828"/>
      <c r="I62" s="828"/>
      <c r="J62" s="828"/>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7"/>
      <c r="C65" s="828"/>
      <c r="D65" s="828"/>
      <c r="E65" s="828"/>
      <c r="F65" s="828"/>
      <c r="G65" s="828"/>
      <c r="H65" s="828"/>
      <c r="I65" s="828"/>
      <c r="J65" s="828"/>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7"/>
      <c r="C67" s="828"/>
      <c r="D67" s="828"/>
      <c r="E67" s="828"/>
      <c r="F67" s="828"/>
      <c r="G67" s="828"/>
      <c r="H67" s="828"/>
      <c r="I67" s="828"/>
      <c r="J67" s="828"/>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7"/>
      <c r="C70" s="828"/>
      <c r="D70" s="828"/>
      <c r="E70" s="828"/>
      <c r="F70" s="828"/>
      <c r="G70" s="828"/>
      <c r="H70" s="828"/>
      <c r="I70" s="828"/>
      <c r="J70" s="828"/>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7"/>
      <c r="C72" s="828"/>
      <c r="D72" s="828"/>
      <c r="E72" s="828"/>
      <c r="F72" s="828"/>
      <c r="G72" s="828"/>
      <c r="H72" s="828"/>
      <c r="I72" s="828"/>
      <c r="J72" s="828"/>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7"/>
      <c r="C82" s="828"/>
      <c r="D82" s="828"/>
      <c r="E82" s="828"/>
      <c r="F82" s="828"/>
      <c r="G82" s="828"/>
      <c r="H82" s="828"/>
      <c r="I82" s="828"/>
      <c r="J82" s="828"/>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7"/>
      <c r="C85" s="828"/>
      <c r="D85" s="828"/>
      <c r="E85" s="828"/>
      <c r="F85" s="828"/>
      <c r="G85" s="828"/>
      <c r="H85" s="828"/>
      <c r="I85" s="828"/>
      <c r="J85" s="828"/>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7"/>
      <c r="C88" s="828"/>
      <c r="D88" s="828"/>
      <c r="E88" s="828"/>
      <c r="F88" s="828"/>
      <c r="G88" s="828"/>
      <c r="H88" s="828"/>
      <c r="I88" s="828"/>
      <c r="J88" s="828"/>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7"/>
      <c r="C91" s="828"/>
      <c r="D91" s="828"/>
      <c r="E91" s="828"/>
      <c r="F91" s="828"/>
      <c r="G91" s="828"/>
      <c r="H91" s="828"/>
      <c r="I91" s="828"/>
      <c r="J91" s="828"/>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3"/>
      <c r="C92" s="834"/>
      <c r="D92" s="834"/>
      <c r="E92" s="834"/>
      <c r="F92" s="834"/>
      <c r="G92" s="834"/>
      <c r="H92" s="834"/>
      <c r="I92" s="834"/>
      <c r="J92" s="834"/>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3"/>
      <c r="C93" s="834"/>
      <c r="D93" s="834"/>
      <c r="E93" s="834"/>
      <c r="F93" s="834"/>
      <c r="G93" s="834"/>
      <c r="H93" s="834"/>
      <c r="I93" s="834"/>
      <c r="J93" s="834"/>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3"/>
      <c r="C94" s="834"/>
      <c r="D94" s="834"/>
      <c r="E94" s="834"/>
      <c r="F94" s="834"/>
      <c r="G94" s="834"/>
      <c r="H94" s="834"/>
      <c r="I94" s="834"/>
      <c r="J94" s="834"/>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3"/>
      <c r="C95" s="834"/>
      <c r="D95" s="834"/>
      <c r="E95" s="834"/>
      <c r="F95" s="834"/>
      <c r="G95" s="834"/>
      <c r="H95" s="834"/>
      <c r="I95" s="834"/>
      <c r="J95" s="834"/>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7"/>
      <c r="C98" s="828"/>
      <c r="D98" s="828"/>
      <c r="E98" s="828"/>
      <c r="F98" s="828"/>
      <c r="G98" s="828"/>
      <c r="H98" s="828"/>
      <c r="I98" s="828"/>
      <c r="J98" s="828"/>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7"/>
      <c r="C104" s="828"/>
      <c r="D104" s="828"/>
      <c r="E104" s="828"/>
      <c r="F104" s="828"/>
      <c r="G104" s="828"/>
      <c r="H104" s="828"/>
      <c r="I104" s="828"/>
      <c r="J104" s="828"/>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3"/>
      <c r="C105" s="834"/>
      <c r="D105" s="834"/>
      <c r="E105" s="834"/>
      <c r="F105" s="834"/>
      <c r="G105" s="834"/>
      <c r="H105" s="834"/>
      <c r="I105" s="834"/>
      <c r="J105" s="834"/>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3"/>
      <c r="C106" s="834"/>
      <c r="D106" s="834"/>
      <c r="E106" s="834"/>
      <c r="F106" s="834"/>
      <c r="G106" s="834"/>
      <c r="H106" s="834"/>
      <c r="I106" s="834"/>
      <c r="J106" s="834"/>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7"/>
      <c r="C108" s="828"/>
      <c r="D108" s="828"/>
      <c r="E108" s="828"/>
      <c r="F108" s="828"/>
      <c r="G108" s="828"/>
      <c r="H108" s="828"/>
      <c r="I108" s="828"/>
      <c r="J108" s="828"/>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3"/>
      <c r="C109" s="834"/>
      <c r="D109" s="834"/>
      <c r="E109" s="834"/>
      <c r="F109" s="834"/>
      <c r="G109" s="834"/>
      <c r="H109" s="834"/>
      <c r="I109" s="834"/>
      <c r="J109" s="834"/>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7"/>
      <c r="C112" s="828"/>
      <c r="D112" s="828"/>
      <c r="E112" s="828"/>
      <c r="F112" s="828"/>
      <c r="G112" s="828"/>
      <c r="H112" s="828"/>
      <c r="I112" s="828"/>
      <c r="J112" s="828"/>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3"/>
      <c r="C113" s="834"/>
      <c r="D113" s="834"/>
      <c r="E113" s="834"/>
      <c r="F113" s="834"/>
      <c r="G113" s="834"/>
      <c r="H113" s="834"/>
      <c r="I113" s="834"/>
      <c r="J113" s="834"/>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7"/>
      <c r="C119" s="828"/>
      <c r="D119" s="828"/>
      <c r="E119" s="828"/>
      <c r="F119" s="828"/>
      <c r="G119" s="828"/>
      <c r="H119" s="828"/>
      <c r="I119" s="828"/>
      <c r="J119" s="828"/>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7"/>
      <c r="C121" s="828"/>
      <c r="D121" s="828"/>
      <c r="E121" s="828"/>
      <c r="F121" s="828"/>
      <c r="G121" s="828"/>
      <c r="H121" s="828"/>
      <c r="I121" s="828"/>
      <c r="J121" s="828"/>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7"/>
      <c r="C125" s="828"/>
      <c r="D125" s="828"/>
      <c r="E125" s="828"/>
      <c r="F125" s="828"/>
      <c r="G125" s="828"/>
      <c r="H125" s="828"/>
      <c r="I125" s="828"/>
      <c r="J125" s="829"/>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7"/>
      <c r="C132" s="828"/>
      <c r="D132" s="828"/>
      <c r="E132" s="828"/>
      <c r="F132" s="828"/>
      <c r="G132" s="828"/>
      <c r="H132" s="828"/>
      <c r="I132" s="828"/>
      <c r="J132" s="828"/>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3"/>
      <c r="C133" s="834"/>
      <c r="D133" s="834"/>
      <c r="E133" s="834"/>
      <c r="F133" s="834"/>
      <c r="G133" s="834"/>
      <c r="H133" s="834"/>
      <c r="I133" s="834"/>
      <c r="J133" s="834"/>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7"/>
      <c r="C139" s="828"/>
      <c r="D139" s="828"/>
      <c r="E139" s="828"/>
      <c r="F139" s="828"/>
      <c r="G139" s="828"/>
      <c r="H139" s="828"/>
      <c r="I139" s="828"/>
      <c r="J139" s="828"/>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3"/>
      <c r="C141" s="834"/>
      <c r="D141" s="834"/>
      <c r="E141" s="834"/>
      <c r="F141" s="834"/>
      <c r="G141" s="834"/>
      <c r="H141" s="834"/>
      <c r="I141" s="834"/>
      <c r="J141" s="834"/>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3"/>
      <c r="C142" s="834"/>
      <c r="D142" s="834"/>
      <c r="E142" s="834"/>
      <c r="F142" s="834"/>
      <c r="G142" s="834"/>
      <c r="H142" s="834"/>
      <c r="I142" s="834"/>
      <c r="J142" s="834"/>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3"/>
      <c r="C143" s="834"/>
      <c r="D143" s="834"/>
      <c r="E143" s="834"/>
      <c r="F143" s="834"/>
      <c r="G143" s="834"/>
      <c r="H143" s="834"/>
      <c r="I143" s="834"/>
      <c r="J143" s="834"/>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3"/>
      <c r="C144" s="834"/>
      <c r="D144" s="834"/>
      <c r="E144" s="834"/>
      <c r="F144" s="834"/>
      <c r="G144" s="834"/>
      <c r="H144" s="834"/>
      <c r="I144" s="834"/>
      <c r="J144" s="834"/>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3"/>
      <c r="C145" s="834"/>
      <c r="D145" s="834"/>
      <c r="E145" s="834"/>
      <c r="F145" s="834"/>
      <c r="G145" s="834"/>
      <c r="H145" s="834"/>
      <c r="I145" s="834"/>
      <c r="J145" s="834"/>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3"/>
      <c r="C146" s="834"/>
      <c r="D146" s="834"/>
      <c r="E146" s="834"/>
      <c r="F146" s="834"/>
      <c r="G146" s="834"/>
      <c r="H146" s="834"/>
      <c r="I146" s="834"/>
      <c r="J146" s="834"/>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3"/>
      <c r="C147" s="834"/>
      <c r="D147" s="834"/>
      <c r="E147" s="834"/>
      <c r="F147" s="834"/>
      <c r="G147" s="834"/>
      <c r="H147" s="834"/>
      <c r="I147" s="834"/>
      <c r="J147" s="834"/>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3"/>
      <c r="C148" s="834"/>
      <c r="D148" s="834"/>
      <c r="E148" s="834"/>
      <c r="F148" s="834"/>
      <c r="G148" s="834"/>
      <c r="H148" s="834"/>
      <c r="I148" s="834"/>
      <c r="J148" s="834"/>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7"/>
      <c r="C150" s="828"/>
      <c r="D150" s="828"/>
      <c r="E150" s="828"/>
      <c r="F150" s="828"/>
      <c r="G150" s="828"/>
      <c r="H150" s="828"/>
      <c r="I150" s="828"/>
      <c r="J150" s="828"/>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7"/>
      <c r="C153" s="828"/>
      <c r="D153" s="828"/>
      <c r="E153" s="828"/>
      <c r="F153" s="828"/>
      <c r="G153" s="828"/>
      <c r="H153" s="828"/>
      <c r="I153" s="828"/>
      <c r="J153" s="828"/>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3"/>
      <c r="C154" s="834"/>
      <c r="D154" s="834"/>
      <c r="E154" s="834"/>
      <c r="F154" s="834"/>
      <c r="G154" s="834"/>
      <c r="H154" s="834"/>
      <c r="I154" s="834"/>
      <c r="J154" s="834"/>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3"/>
      <c r="C155" s="834"/>
      <c r="D155" s="834"/>
      <c r="E155" s="834"/>
      <c r="F155" s="834"/>
      <c r="G155" s="834"/>
      <c r="H155" s="834"/>
      <c r="I155" s="834"/>
      <c r="J155" s="834"/>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7"/>
      <c r="C157" s="828"/>
      <c r="D157" s="828"/>
      <c r="E157" s="828"/>
      <c r="F157" s="828"/>
      <c r="G157" s="828"/>
      <c r="H157" s="828"/>
      <c r="I157" s="828"/>
      <c r="J157" s="828"/>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3"/>
      <c r="C158" s="834"/>
      <c r="D158" s="834"/>
      <c r="E158" s="834"/>
      <c r="F158" s="834"/>
      <c r="G158" s="834"/>
      <c r="H158" s="834"/>
      <c r="I158" s="834"/>
      <c r="J158" s="834"/>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7"/>
      <c r="C162" s="828"/>
      <c r="D162" s="828"/>
      <c r="E162" s="828"/>
      <c r="F162" s="828"/>
      <c r="G162" s="828"/>
      <c r="H162" s="828"/>
      <c r="I162" s="828"/>
      <c r="J162" s="828"/>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7"/>
      <c r="C164" s="828"/>
      <c r="D164" s="828"/>
      <c r="E164" s="828"/>
      <c r="F164" s="828"/>
      <c r="G164" s="828"/>
      <c r="H164" s="828"/>
      <c r="I164" s="828"/>
      <c r="J164" s="828"/>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3"/>
      <c r="C165" s="834"/>
      <c r="D165" s="834"/>
      <c r="E165" s="834"/>
      <c r="F165" s="834"/>
      <c r="G165" s="834"/>
      <c r="H165" s="834"/>
      <c r="I165" s="834"/>
      <c r="J165" s="834"/>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3"/>
      <c r="C166" s="834"/>
      <c r="D166" s="834"/>
      <c r="E166" s="834"/>
      <c r="F166" s="834"/>
      <c r="G166" s="834"/>
      <c r="H166" s="834"/>
      <c r="I166" s="834"/>
      <c r="J166" s="834"/>
      <c r="K166" s="353"/>
      <c r="L166" s="4" t="s">
        <v>377</v>
      </c>
      <c r="M166" s="2"/>
      <c r="N166" s="2"/>
      <c r="O166" s="3"/>
      <c r="P166" s="3"/>
      <c r="Q166" s="399"/>
      <c r="R166" s="256">
        <v>660000</v>
      </c>
      <c r="S166" s="439">
        <v>600000</v>
      </c>
      <c r="T166" s="439">
        <v>660000</v>
      </c>
      <c r="U166" s="440"/>
      <c r="V166" s="441"/>
      <c r="W166" s="442" t="s">
        <v>166</v>
      </c>
    </row>
    <row r="167" spans="2:23" ht="285" x14ac:dyDescent="0.2">
      <c r="B167" s="833"/>
      <c r="C167" s="834"/>
      <c r="D167" s="834"/>
      <c r="E167" s="834"/>
      <c r="F167" s="834"/>
      <c r="G167" s="834"/>
      <c r="H167" s="834"/>
      <c r="I167" s="834"/>
      <c r="J167" s="834"/>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7"/>
      <c r="C169" s="828"/>
      <c r="D169" s="828"/>
      <c r="E169" s="828"/>
      <c r="F169" s="828"/>
      <c r="G169" s="828"/>
      <c r="H169" s="828"/>
      <c r="I169" s="828"/>
      <c r="J169" s="828"/>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3"/>
      <c r="C174" s="834"/>
      <c r="D174" s="834"/>
      <c r="E174" s="834"/>
      <c r="F174" s="834"/>
      <c r="G174" s="834"/>
      <c r="H174" s="834"/>
      <c r="I174" s="834"/>
      <c r="J174" s="834"/>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7"/>
      <c r="C178" s="828"/>
      <c r="D178" s="828"/>
      <c r="E178" s="828"/>
      <c r="F178" s="828"/>
      <c r="G178" s="828"/>
      <c r="H178" s="828"/>
      <c r="I178" s="828"/>
      <c r="J178" s="828"/>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3"/>
      <c r="C179" s="834"/>
      <c r="D179" s="834"/>
      <c r="E179" s="834"/>
      <c r="F179" s="834"/>
      <c r="G179" s="834"/>
      <c r="H179" s="834"/>
      <c r="I179" s="834"/>
      <c r="J179" s="834"/>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7"/>
      <c r="C182" s="828"/>
      <c r="D182" s="828"/>
      <c r="E182" s="828"/>
      <c r="F182" s="828"/>
      <c r="G182" s="828"/>
      <c r="H182" s="828"/>
      <c r="I182" s="828"/>
      <c r="J182" s="829"/>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7"/>
      <c r="C185" s="828"/>
      <c r="D185" s="828"/>
      <c r="E185" s="828"/>
      <c r="F185" s="828"/>
      <c r="G185" s="828"/>
      <c r="H185" s="828"/>
      <c r="I185" s="828"/>
      <c r="J185" s="828"/>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7"/>
      <c r="C190" s="828"/>
      <c r="D190" s="828"/>
      <c r="E190" s="828"/>
      <c r="F190" s="828"/>
      <c r="G190" s="828"/>
      <c r="H190" s="828"/>
      <c r="I190" s="828"/>
      <c r="J190" s="828"/>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0"/>
      <c r="C192" s="831"/>
      <c r="D192" s="831"/>
      <c r="E192" s="831"/>
      <c r="F192" s="831"/>
      <c r="G192" s="831"/>
      <c r="H192" s="831"/>
      <c r="I192" s="831"/>
      <c r="J192" s="831"/>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7"/>
      <c r="C199" s="828"/>
      <c r="D199" s="828"/>
      <c r="E199" s="828"/>
      <c r="F199" s="828"/>
      <c r="G199" s="828"/>
      <c r="H199" s="828"/>
      <c r="I199" s="828"/>
      <c r="J199" s="828"/>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0"/>
      <c r="C203" s="831"/>
      <c r="D203" s="831"/>
      <c r="E203" s="831"/>
      <c r="F203" s="831"/>
      <c r="G203" s="831"/>
      <c r="H203" s="831"/>
      <c r="I203" s="831"/>
      <c r="J203" s="832"/>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0"/>
      <c r="C206" s="831"/>
      <c r="D206" s="831"/>
      <c r="E206" s="831"/>
      <c r="F206" s="831"/>
      <c r="G206" s="831"/>
      <c r="H206" s="831"/>
      <c r="I206" s="831"/>
      <c r="J206" s="832"/>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0"/>
      <c r="C213" s="831"/>
      <c r="D213" s="831"/>
      <c r="E213" s="831"/>
      <c r="F213" s="831"/>
      <c r="G213" s="831"/>
      <c r="H213" s="831"/>
      <c r="I213" s="831"/>
      <c r="J213" s="832"/>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7"/>
      <c r="C218" s="828"/>
      <c r="D218" s="828"/>
      <c r="E218" s="828"/>
      <c r="F218" s="828"/>
      <c r="G218" s="828"/>
      <c r="H218" s="828"/>
      <c r="I218" s="828"/>
      <c r="J218" s="828"/>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3"/>
      <c r="C219" s="834"/>
      <c r="D219" s="834"/>
      <c r="E219" s="834"/>
      <c r="F219" s="834"/>
      <c r="G219" s="834"/>
      <c r="H219" s="834"/>
      <c r="I219" s="834"/>
      <c r="J219" s="834"/>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3"/>
      <c r="C220" s="834"/>
      <c r="D220" s="834"/>
      <c r="E220" s="834"/>
      <c r="F220" s="834"/>
      <c r="G220" s="834"/>
      <c r="H220" s="834"/>
      <c r="I220" s="834"/>
      <c r="J220" s="834"/>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3"/>
      <c r="C221" s="834"/>
      <c r="D221" s="834"/>
      <c r="E221" s="834"/>
      <c r="F221" s="834"/>
      <c r="G221" s="834"/>
      <c r="H221" s="834"/>
      <c r="I221" s="834"/>
      <c r="J221" s="834"/>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3"/>
      <c r="C222" s="834"/>
      <c r="D222" s="834"/>
      <c r="E222" s="834"/>
      <c r="F222" s="834"/>
      <c r="G222" s="834"/>
      <c r="H222" s="834"/>
      <c r="I222" s="834"/>
      <c r="J222" s="834"/>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3"/>
      <c r="C223" s="834"/>
      <c r="D223" s="834"/>
      <c r="E223" s="834"/>
      <c r="F223" s="834"/>
      <c r="G223" s="834"/>
      <c r="H223" s="834"/>
      <c r="I223" s="834"/>
      <c r="J223" s="834"/>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3"/>
      <c r="C224" s="834"/>
      <c r="D224" s="834"/>
      <c r="E224" s="834"/>
      <c r="F224" s="834"/>
      <c r="G224" s="834"/>
      <c r="H224" s="834"/>
      <c r="I224" s="834"/>
      <c r="J224" s="834"/>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3"/>
      <c r="C225" s="834"/>
      <c r="D225" s="834"/>
      <c r="E225" s="834"/>
      <c r="F225" s="834"/>
      <c r="G225" s="834"/>
      <c r="H225" s="834"/>
      <c r="I225" s="834"/>
      <c r="J225" s="834"/>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3"/>
      <c r="C226" s="834"/>
      <c r="D226" s="834"/>
      <c r="E226" s="834"/>
      <c r="F226" s="834"/>
      <c r="G226" s="834"/>
      <c r="H226" s="834"/>
      <c r="I226" s="834"/>
      <c r="J226" s="834"/>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3"/>
      <c r="C227" s="834"/>
      <c r="D227" s="834"/>
      <c r="E227" s="834"/>
      <c r="F227" s="834"/>
      <c r="G227" s="834"/>
      <c r="H227" s="834"/>
      <c r="I227" s="834"/>
      <c r="J227" s="834"/>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3"/>
      <c r="C228" s="834"/>
      <c r="D228" s="834"/>
      <c r="E228" s="834"/>
      <c r="F228" s="834"/>
      <c r="G228" s="834"/>
      <c r="H228" s="834"/>
      <c r="I228" s="834"/>
      <c r="J228" s="834"/>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3"/>
      <c r="C229" s="834"/>
      <c r="D229" s="834"/>
      <c r="E229" s="834"/>
      <c r="F229" s="834"/>
      <c r="G229" s="834"/>
      <c r="H229" s="834"/>
      <c r="I229" s="834"/>
      <c r="J229" s="834"/>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3"/>
      <c r="C231" s="834"/>
      <c r="D231" s="834"/>
      <c r="E231" s="834"/>
      <c r="F231" s="834"/>
      <c r="G231" s="834"/>
      <c r="H231" s="834"/>
      <c r="I231" s="834"/>
      <c r="J231" s="834"/>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3"/>
      <c r="C232" s="834"/>
      <c r="D232" s="834"/>
      <c r="E232" s="834"/>
      <c r="F232" s="834"/>
      <c r="G232" s="834"/>
      <c r="H232" s="834"/>
      <c r="I232" s="834"/>
      <c r="J232" s="834"/>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7"/>
      <c r="C234" s="828"/>
      <c r="D234" s="828"/>
      <c r="E234" s="828"/>
      <c r="F234" s="828"/>
      <c r="G234" s="828"/>
      <c r="H234" s="828"/>
      <c r="I234" s="828"/>
      <c r="J234" s="828"/>
      <c r="K234" s="1"/>
      <c r="L234" s="4" t="s">
        <v>297</v>
      </c>
      <c r="M234" s="2"/>
      <c r="N234" s="2"/>
      <c r="O234" s="3"/>
      <c r="P234" s="3"/>
      <c r="Q234" s="399"/>
      <c r="R234" s="256">
        <v>346060000</v>
      </c>
      <c r="S234" s="439">
        <v>314600000</v>
      </c>
      <c r="T234" s="439">
        <v>346060000</v>
      </c>
      <c r="U234" s="440"/>
      <c r="V234" s="441"/>
      <c r="W234" s="442" t="s">
        <v>166</v>
      </c>
    </row>
    <row r="235" spans="2:23" ht="30" x14ac:dyDescent="0.2">
      <c r="B235" s="833"/>
      <c r="C235" s="834"/>
      <c r="D235" s="834"/>
      <c r="E235" s="834"/>
      <c r="F235" s="834"/>
      <c r="G235" s="834"/>
      <c r="H235" s="834"/>
      <c r="I235" s="834"/>
      <c r="J235" s="834"/>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3"/>
      <c r="C236" s="834"/>
      <c r="D236" s="834"/>
      <c r="E236" s="834"/>
      <c r="F236" s="834"/>
      <c r="G236" s="834"/>
      <c r="H236" s="834"/>
      <c r="I236" s="834"/>
      <c r="J236" s="834"/>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7"/>
      <c r="C255" s="828"/>
      <c r="D255" s="828"/>
      <c r="E255" s="828"/>
      <c r="F255" s="828"/>
      <c r="G255" s="828"/>
      <c r="H255" s="828"/>
      <c r="I255" s="828"/>
      <c r="J255" s="828"/>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7"/>
      <c r="C258" s="828"/>
      <c r="D258" s="828"/>
      <c r="E258" s="828"/>
      <c r="F258" s="828"/>
      <c r="G258" s="828"/>
      <c r="H258" s="828"/>
      <c r="I258" s="828"/>
      <c r="J258" s="828"/>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3"/>
      <c r="C265" s="834"/>
      <c r="D265" s="834"/>
      <c r="E265" s="834"/>
      <c r="F265" s="834"/>
      <c r="G265" s="834"/>
      <c r="H265" s="834"/>
      <c r="I265" s="834"/>
      <c r="J265" s="834"/>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9"/>
      <c r="C269" s="840"/>
      <c r="D269" s="840"/>
      <c r="E269" s="840"/>
      <c r="F269" s="840"/>
      <c r="G269" s="840"/>
      <c r="H269" s="840"/>
      <c r="I269" s="840"/>
      <c r="J269" s="840"/>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9"/>
      <c r="C271" s="840"/>
      <c r="D271" s="840"/>
      <c r="E271" s="840"/>
      <c r="F271" s="840"/>
      <c r="G271" s="840"/>
      <c r="H271" s="840"/>
      <c r="I271" s="840"/>
      <c r="J271" s="840"/>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7"/>
      <c r="C276" s="828"/>
      <c r="D276" s="828"/>
      <c r="E276" s="828"/>
      <c r="F276" s="828"/>
      <c r="G276" s="828"/>
      <c r="H276" s="828"/>
      <c r="I276" s="828"/>
      <c r="J276" s="828"/>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7"/>
      <c r="C278" s="828"/>
      <c r="D278" s="828"/>
      <c r="E278" s="828"/>
      <c r="F278" s="828"/>
      <c r="G278" s="828"/>
      <c r="H278" s="828"/>
      <c r="I278" s="828"/>
      <c r="J278" s="828"/>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7"/>
      <c r="C280" s="828"/>
      <c r="D280" s="828"/>
      <c r="E280" s="828"/>
      <c r="F280" s="828"/>
      <c r="G280" s="828"/>
      <c r="H280" s="828"/>
      <c r="I280" s="828"/>
      <c r="J280" s="828"/>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3"/>
      <c r="C291" s="834"/>
      <c r="D291" s="834"/>
      <c r="E291" s="834"/>
      <c r="F291" s="834"/>
      <c r="G291" s="834"/>
      <c r="H291" s="834"/>
      <c r="I291" s="834"/>
      <c r="J291" s="834"/>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3"/>
      <c r="C292" s="834"/>
      <c r="D292" s="834"/>
      <c r="E292" s="834"/>
      <c r="F292" s="834"/>
      <c r="G292" s="834"/>
      <c r="H292" s="834"/>
      <c r="I292" s="834"/>
      <c r="J292" s="834"/>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3"/>
      <c r="C293" s="834"/>
      <c r="D293" s="834"/>
      <c r="E293" s="834"/>
      <c r="F293" s="834"/>
      <c r="G293" s="834"/>
      <c r="H293" s="834"/>
      <c r="I293" s="834"/>
      <c r="J293" s="834"/>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3"/>
      <c r="C294" s="834"/>
      <c r="D294" s="834"/>
      <c r="E294" s="834"/>
      <c r="F294" s="834"/>
      <c r="G294" s="834"/>
      <c r="H294" s="834"/>
      <c r="I294" s="834"/>
      <c r="J294" s="834"/>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3"/>
      <c r="C295" s="834"/>
      <c r="D295" s="834"/>
      <c r="E295" s="834"/>
      <c r="F295" s="834"/>
      <c r="G295" s="834"/>
      <c r="H295" s="834"/>
      <c r="I295" s="834"/>
      <c r="J295" s="834"/>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3"/>
      <c r="C296" s="834"/>
      <c r="D296" s="834"/>
      <c r="E296" s="834"/>
      <c r="F296" s="834"/>
      <c r="G296" s="834"/>
      <c r="H296" s="834"/>
      <c r="I296" s="834"/>
      <c r="J296" s="834"/>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7"/>
      <c r="C299" s="828"/>
      <c r="D299" s="828"/>
      <c r="E299" s="828"/>
      <c r="F299" s="828"/>
      <c r="G299" s="828"/>
      <c r="H299" s="828"/>
      <c r="I299" s="828"/>
      <c r="J299" s="828"/>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3"/>
      <c r="C300" s="834"/>
      <c r="D300" s="834"/>
      <c r="E300" s="834"/>
      <c r="F300" s="834"/>
      <c r="G300" s="834"/>
      <c r="H300" s="834"/>
      <c r="I300" s="834"/>
      <c r="J300" s="834"/>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3"/>
      <c r="C301" s="834"/>
      <c r="D301" s="834"/>
      <c r="E301" s="834"/>
      <c r="F301" s="834"/>
      <c r="G301" s="834"/>
      <c r="H301" s="834"/>
      <c r="I301" s="834"/>
      <c r="J301" s="834"/>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3"/>
      <c r="C302" s="834"/>
      <c r="D302" s="834"/>
      <c r="E302" s="834"/>
      <c r="F302" s="834"/>
      <c r="G302" s="834"/>
      <c r="H302" s="834"/>
      <c r="I302" s="834"/>
      <c r="J302" s="834"/>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3"/>
      <c r="C303" s="834"/>
      <c r="D303" s="834"/>
      <c r="E303" s="834"/>
      <c r="F303" s="834"/>
      <c r="G303" s="834"/>
      <c r="H303" s="834"/>
      <c r="I303" s="834"/>
      <c r="J303" s="834"/>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3"/>
      <c r="C304" s="834"/>
      <c r="D304" s="834"/>
      <c r="E304" s="834"/>
      <c r="F304" s="834"/>
      <c r="G304" s="834"/>
      <c r="H304" s="834"/>
      <c r="I304" s="834"/>
      <c r="J304" s="834"/>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3"/>
      <c r="C305" s="834"/>
      <c r="D305" s="834"/>
      <c r="E305" s="834"/>
      <c r="F305" s="834"/>
      <c r="G305" s="834"/>
      <c r="H305" s="834"/>
      <c r="I305" s="834"/>
      <c r="J305" s="834"/>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3"/>
      <c r="C306" s="834"/>
      <c r="D306" s="834"/>
      <c r="E306" s="834"/>
      <c r="F306" s="834"/>
      <c r="G306" s="834"/>
      <c r="H306" s="834"/>
      <c r="I306" s="834"/>
      <c r="J306" s="834"/>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3"/>
      <c r="C307" s="834"/>
      <c r="D307" s="834"/>
      <c r="E307" s="834"/>
      <c r="F307" s="834"/>
      <c r="G307" s="834"/>
      <c r="H307" s="834"/>
      <c r="I307" s="834"/>
      <c r="J307" s="834"/>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3"/>
      <c r="C308" s="834"/>
      <c r="D308" s="834"/>
      <c r="E308" s="834"/>
      <c r="F308" s="834"/>
      <c r="G308" s="834"/>
      <c r="H308" s="834"/>
      <c r="I308" s="834"/>
      <c r="J308" s="834"/>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3"/>
      <c r="C309" s="834"/>
      <c r="D309" s="834"/>
      <c r="E309" s="834"/>
      <c r="F309" s="834"/>
      <c r="G309" s="834"/>
      <c r="H309" s="834"/>
      <c r="I309" s="834"/>
      <c r="J309" s="834"/>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3"/>
      <c r="C310" s="834"/>
      <c r="D310" s="834"/>
      <c r="E310" s="834"/>
      <c r="F310" s="834"/>
      <c r="G310" s="834"/>
      <c r="H310" s="834"/>
      <c r="I310" s="834"/>
      <c r="J310" s="834"/>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5"/>
      <c r="C311" s="836"/>
      <c r="D311" s="836"/>
      <c r="E311" s="836"/>
      <c r="F311" s="836"/>
      <c r="G311" s="836"/>
      <c r="H311" s="836"/>
      <c r="I311" s="836"/>
      <c r="J311" s="836"/>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7" t="s">
        <v>106089</v>
      </c>
      <c r="C314" s="838"/>
      <c r="D314" s="838"/>
      <c r="E314" s="838"/>
      <c r="F314" s="838"/>
      <c r="G314" s="838"/>
      <c r="H314" s="838"/>
      <c r="I314" s="838"/>
      <c r="J314" s="838"/>
      <c r="K314" s="838"/>
      <c r="L314" s="838"/>
      <c r="M314" s="838"/>
      <c r="N314" s="838"/>
      <c r="O314" s="838"/>
      <c r="P314" s="838"/>
      <c r="Q314" s="838"/>
      <c r="R314" s="838"/>
      <c r="S314" s="838"/>
      <c r="T314" s="838"/>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5"/>
      <c r="C13" s="841"/>
      <c r="D13" s="841"/>
      <c r="E13" s="841"/>
      <c r="F13" s="841"/>
      <c r="G13" s="841"/>
      <c r="H13" s="841"/>
      <c r="I13" s="841"/>
      <c r="J13" s="842"/>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5"/>
      <c r="C19" s="841"/>
      <c r="D19" s="841"/>
      <c r="E19" s="841"/>
      <c r="F19" s="841"/>
      <c r="G19" s="841"/>
      <c r="H19" s="841"/>
      <c r="I19" s="841"/>
      <c r="J19" s="842"/>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5"/>
      <c r="C28" s="841"/>
      <c r="D28" s="841"/>
      <c r="E28" s="841"/>
      <c r="F28" s="841"/>
      <c r="G28" s="841"/>
      <c r="H28" s="841"/>
      <c r="I28" s="841"/>
      <c r="J28" s="842"/>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5" t="s">
        <v>106173</v>
      </c>
      <c r="C34" s="841"/>
      <c r="D34" s="841"/>
      <c r="E34" s="841"/>
      <c r="F34" s="841"/>
      <c r="G34" s="841"/>
      <c r="H34" s="841"/>
      <c r="I34" s="841"/>
      <c r="J34" s="841"/>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5"/>
      <c r="C38" s="841"/>
      <c r="D38" s="841"/>
      <c r="E38" s="841"/>
      <c r="F38" s="841"/>
      <c r="G38" s="841"/>
      <c r="H38" s="841"/>
      <c r="I38" s="841"/>
      <c r="J38" s="841"/>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5"/>
      <c r="C40" s="841"/>
      <c r="D40" s="841"/>
      <c r="E40" s="841"/>
      <c r="F40" s="841"/>
      <c r="G40" s="841"/>
      <c r="H40" s="841"/>
      <c r="I40" s="841"/>
      <c r="J40" s="841"/>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5"/>
      <c r="C42" s="841"/>
      <c r="D42" s="841"/>
      <c r="E42" s="841"/>
      <c r="F42" s="841"/>
      <c r="G42" s="841"/>
      <c r="H42" s="841"/>
      <c r="I42" s="841"/>
      <c r="J42" s="841"/>
      <c r="K42" s="67">
        <v>14121500</v>
      </c>
      <c r="L42" s="58" t="s">
        <v>308</v>
      </c>
      <c r="M42" s="59">
        <v>44607</v>
      </c>
      <c r="N42" s="59" t="s">
        <v>256</v>
      </c>
      <c r="O42" s="60" t="s">
        <v>305</v>
      </c>
      <c r="P42" s="60" t="s">
        <v>219</v>
      </c>
      <c r="Q42" s="61">
        <v>385000</v>
      </c>
      <c r="R42" s="62"/>
      <c r="S42" s="63"/>
      <c r="T42" s="64" t="s">
        <v>303</v>
      </c>
    </row>
    <row r="43" spans="2:20" ht="120" outlineLevel="1" x14ac:dyDescent="0.2">
      <c r="B43" s="848"/>
      <c r="C43" s="843"/>
      <c r="D43" s="843"/>
      <c r="E43" s="843"/>
      <c r="F43" s="843"/>
      <c r="G43" s="843"/>
      <c r="H43" s="843"/>
      <c r="I43" s="843"/>
      <c r="J43" s="843"/>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5"/>
      <c r="C45" s="841"/>
      <c r="D45" s="841"/>
      <c r="E45" s="841"/>
      <c r="F45" s="841"/>
      <c r="G45" s="841"/>
      <c r="H45" s="841"/>
      <c r="I45" s="841"/>
      <c r="J45" s="841"/>
      <c r="K45" s="57" t="s">
        <v>309</v>
      </c>
      <c r="L45" s="58" t="s">
        <v>157</v>
      </c>
      <c r="M45" s="59">
        <v>44635</v>
      </c>
      <c r="N45" s="59" t="s">
        <v>315</v>
      </c>
      <c r="O45" s="60" t="s">
        <v>305</v>
      </c>
      <c r="P45" s="60" t="s">
        <v>426</v>
      </c>
      <c r="Q45" s="61">
        <v>72200000</v>
      </c>
      <c r="R45" s="62"/>
      <c r="S45" s="63"/>
      <c r="T45" s="64" t="s">
        <v>303</v>
      </c>
    </row>
    <row r="46" spans="2:20" ht="120" outlineLevel="1" x14ac:dyDescent="0.2">
      <c r="B46" s="848"/>
      <c r="C46" s="843"/>
      <c r="D46" s="843"/>
      <c r="E46" s="843"/>
      <c r="F46" s="843"/>
      <c r="G46" s="843"/>
      <c r="H46" s="843"/>
      <c r="I46" s="843"/>
      <c r="J46" s="843"/>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5"/>
      <c r="C50" s="841"/>
      <c r="D50" s="841"/>
      <c r="E50" s="841"/>
      <c r="F50" s="841"/>
      <c r="G50" s="841"/>
      <c r="H50" s="841"/>
      <c r="I50" s="841"/>
      <c r="J50" s="841"/>
      <c r="K50" s="57" t="s">
        <v>287</v>
      </c>
      <c r="L50" s="58" t="s">
        <v>165</v>
      </c>
      <c r="M50" s="59">
        <v>44607</v>
      </c>
      <c r="N50" s="59" t="s">
        <v>275</v>
      </c>
      <c r="O50" s="60" t="s">
        <v>288</v>
      </c>
      <c r="P50" s="60" t="s">
        <v>219</v>
      </c>
      <c r="Q50" s="61">
        <v>20000000</v>
      </c>
      <c r="R50" s="62"/>
      <c r="S50" s="63"/>
      <c r="T50" s="64" t="s">
        <v>167</v>
      </c>
    </row>
    <row r="51" spans="2:20" ht="45" outlineLevel="1" x14ac:dyDescent="0.2">
      <c r="B51" s="848"/>
      <c r="C51" s="843"/>
      <c r="D51" s="843"/>
      <c r="E51" s="843"/>
      <c r="F51" s="843"/>
      <c r="G51" s="843"/>
      <c r="H51" s="843"/>
      <c r="I51" s="843"/>
      <c r="J51" s="843"/>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8"/>
      <c r="C53" s="843"/>
      <c r="D53" s="843"/>
      <c r="E53" s="843"/>
      <c r="F53" s="843"/>
      <c r="G53" s="843"/>
      <c r="H53" s="843"/>
      <c r="I53" s="843"/>
      <c r="J53" s="843"/>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5"/>
      <c r="C57" s="841"/>
      <c r="D57" s="841"/>
      <c r="E57" s="841"/>
      <c r="F57" s="841"/>
      <c r="G57" s="841"/>
      <c r="H57" s="841"/>
      <c r="I57" s="841"/>
      <c r="J57" s="841"/>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5"/>
      <c r="C59" s="841"/>
      <c r="D59" s="841"/>
      <c r="E59" s="841"/>
      <c r="F59" s="841"/>
      <c r="G59" s="841"/>
      <c r="H59" s="841"/>
      <c r="I59" s="841"/>
      <c r="J59" s="841"/>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5"/>
      <c r="C62" s="841"/>
      <c r="D62" s="841"/>
      <c r="E62" s="841"/>
      <c r="F62" s="841"/>
      <c r="G62" s="841"/>
      <c r="H62" s="841"/>
      <c r="I62" s="841"/>
      <c r="J62" s="841"/>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5"/>
      <c r="C65" s="841"/>
      <c r="D65" s="841"/>
      <c r="E65" s="841"/>
      <c r="F65" s="841"/>
      <c r="G65" s="841"/>
      <c r="H65" s="841"/>
      <c r="I65" s="841"/>
      <c r="J65" s="841"/>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5"/>
      <c r="C67" s="841"/>
      <c r="D67" s="841"/>
      <c r="E67" s="841"/>
      <c r="F67" s="841"/>
      <c r="G67" s="841"/>
      <c r="H67" s="841"/>
      <c r="I67" s="841"/>
      <c r="J67" s="841"/>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8"/>
      <c r="C72" s="843"/>
      <c r="D72" s="843"/>
      <c r="E72" s="843"/>
      <c r="F72" s="843"/>
      <c r="G72" s="843"/>
      <c r="H72" s="843"/>
      <c r="I72" s="843"/>
      <c r="J72" s="843"/>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5"/>
      <c r="C81" s="841"/>
      <c r="D81" s="841"/>
      <c r="E81" s="841"/>
      <c r="F81" s="841"/>
      <c r="G81" s="841"/>
      <c r="H81" s="841"/>
      <c r="I81" s="841"/>
      <c r="J81" s="841"/>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5"/>
      <c r="C84" s="841"/>
      <c r="D84" s="841"/>
      <c r="E84" s="841"/>
      <c r="F84" s="841"/>
      <c r="G84" s="841"/>
      <c r="H84" s="841"/>
      <c r="I84" s="841"/>
      <c r="J84" s="841"/>
      <c r="K84" s="57" t="s">
        <v>203</v>
      </c>
      <c r="L84" s="58" t="s">
        <v>150</v>
      </c>
      <c r="M84" s="59">
        <v>44814</v>
      </c>
      <c r="N84" s="59" t="s">
        <v>369</v>
      </c>
      <c r="O84" s="60" t="s">
        <v>257</v>
      </c>
      <c r="P84" s="60" t="s">
        <v>210</v>
      </c>
      <c r="Q84" s="61">
        <v>26250000</v>
      </c>
      <c r="R84" s="62" t="s">
        <v>224</v>
      </c>
      <c r="S84" s="63"/>
      <c r="T84" s="64" t="s">
        <v>156</v>
      </c>
    </row>
    <row r="85" spans="2:20" ht="30" outlineLevel="1" x14ac:dyDescent="0.2">
      <c r="B85" s="848"/>
      <c r="C85" s="843"/>
      <c r="D85" s="843"/>
      <c r="E85" s="843"/>
      <c r="F85" s="843"/>
      <c r="G85" s="843"/>
      <c r="H85" s="843"/>
      <c r="I85" s="843"/>
      <c r="J85" s="843"/>
      <c r="K85" s="67">
        <v>43231500</v>
      </c>
      <c r="L85" s="58" t="s">
        <v>151</v>
      </c>
      <c r="M85" s="59">
        <v>44635</v>
      </c>
      <c r="N85" s="59" t="s">
        <v>256</v>
      </c>
      <c r="O85" s="60" t="s">
        <v>257</v>
      </c>
      <c r="P85" s="60" t="s">
        <v>210</v>
      </c>
      <c r="Q85" s="61">
        <v>26250000</v>
      </c>
      <c r="R85" s="62"/>
      <c r="S85" s="63"/>
      <c r="T85" s="64" t="s">
        <v>156</v>
      </c>
    </row>
    <row r="86" spans="2:20" ht="45" outlineLevel="1" x14ac:dyDescent="0.2">
      <c r="B86" s="848"/>
      <c r="C86" s="843"/>
      <c r="D86" s="843"/>
      <c r="E86" s="843"/>
      <c r="F86" s="843"/>
      <c r="G86" s="843"/>
      <c r="H86" s="843"/>
      <c r="I86" s="843"/>
      <c r="J86" s="843"/>
      <c r="K86" s="67">
        <v>43231500</v>
      </c>
      <c r="L86" s="58" t="s">
        <v>168</v>
      </c>
      <c r="M86" s="59">
        <v>44656</v>
      </c>
      <c r="N86" s="59" t="s">
        <v>315</v>
      </c>
      <c r="O86" s="60" t="s">
        <v>257</v>
      </c>
      <c r="P86" s="60" t="s">
        <v>426</v>
      </c>
      <c r="Q86" s="61">
        <v>92613339.069999993</v>
      </c>
      <c r="R86" s="62"/>
      <c r="S86" s="63"/>
      <c r="T86" s="64" t="s">
        <v>156</v>
      </c>
    </row>
    <row r="87" spans="2:20" ht="45" outlineLevel="1" x14ac:dyDescent="0.2">
      <c r="B87" s="848"/>
      <c r="C87" s="843"/>
      <c r="D87" s="843"/>
      <c r="E87" s="843"/>
      <c r="F87" s="843"/>
      <c r="G87" s="843"/>
      <c r="H87" s="843"/>
      <c r="I87" s="843"/>
      <c r="J87" s="843"/>
      <c r="K87" s="67">
        <v>43231500</v>
      </c>
      <c r="L87" s="95" t="s">
        <v>353</v>
      </c>
      <c r="M87" s="59">
        <v>44656</v>
      </c>
      <c r="N87" s="59" t="s">
        <v>315</v>
      </c>
      <c r="O87" s="60" t="s">
        <v>371</v>
      </c>
      <c r="P87" s="60" t="s">
        <v>426</v>
      </c>
      <c r="Q87" s="61">
        <v>20843980</v>
      </c>
      <c r="R87" s="62"/>
      <c r="S87" s="63"/>
      <c r="T87" s="64" t="s">
        <v>156</v>
      </c>
    </row>
    <row r="88" spans="2:20" ht="45" outlineLevel="1" x14ac:dyDescent="0.2">
      <c r="B88" s="848"/>
      <c r="C88" s="843"/>
      <c r="D88" s="843"/>
      <c r="E88" s="843"/>
      <c r="F88" s="843"/>
      <c r="G88" s="843"/>
      <c r="H88" s="843"/>
      <c r="I88" s="843"/>
      <c r="J88" s="843"/>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5"/>
      <c r="C91" s="841"/>
      <c r="D91" s="841"/>
      <c r="E91" s="841"/>
      <c r="F91" s="841"/>
      <c r="G91" s="841"/>
      <c r="H91" s="841"/>
      <c r="I91" s="841"/>
      <c r="J91" s="841"/>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5"/>
      <c r="C97" s="841"/>
      <c r="D97" s="841"/>
      <c r="E97" s="841"/>
      <c r="F97" s="841"/>
      <c r="G97" s="841"/>
      <c r="H97" s="841"/>
      <c r="I97" s="841"/>
      <c r="J97" s="841"/>
      <c r="K97" s="57" t="s">
        <v>235</v>
      </c>
      <c r="L97" s="58" t="s">
        <v>172</v>
      </c>
      <c r="M97" s="59">
        <v>44582</v>
      </c>
      <c r="N97" s="59" t="s">
        <v>259</v>
      </c>
      <c r="O97" s="60" t="s">
        <v>234</v>
      </c>
      <c r="P97" s="60" t="s">
        <v>463</v>
      </c>
      <c r="Q97" s="61">
        <v>38000000</v>
      </c>
      <c r="R97" s="62"/>
      <c r="S97" s="63"/>
      <c r="T97" s="64" t="s">
        <v>274</v>
      </c>
    </row>
    <row r="98" spans="2:20" ht="60" outlineLevel="1" x14ac:dyDescent="0.2">
      <c r="B98" s="848"/>
      <c r="C98" s="843"/>
      <c r="D98" s="843"/>
      <c r="E98" s="843"/>
      <c r="F98" s="843"/>
      <c r="G98" s="843"/>
      <c r="H98" s="843"/>
      <c r="I98" s="843"/>
      <c r="J98" s="843"/>
      <c r="K98" s="57" t="s">
        <v>235</v>
      </c>
      <c r="L98" s="58" t="s">
        <v>173</v>
      </c>
      <c r="M98" s="59">
        <v>44582</v>
      </c>
      <c r="N98" s="59" t="s">
        <v>259</v>
      </c>
      <c r="O98" s="60" t="s">
        <v>234</v>
      </c>
      <c r="P98" s="60" t="s">
        <v>210</v>
      </c>
      <c r="Q98" s="61">
        <v>5500000</v>
      </c>
      <c r="R98" s="62"/>
      <c r="S98" s="63"/>
      <c r="T98" s="64" t="s">
        <v>274</v>
      </c>
    </row>
    <row r="99" spans="2:20" outlineLevel="1" x14ac:dyDescent="0.2">
      <c r="B99" s="848"/>
      <c r="C99" s="843"/>
      <c r="D99" s="843"/>
      <c r="E99" s="843"/>
      <c r="F99" s="843"/>
      <c r="G99" s="843"/>
      <c r="H99" s="843"/>
      <c r="I99" s="843"/>
      <c r="J99" s="843"/>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5"/>
      <c r="C101" s="841"/>
      <c r="D101" s="841"/>
      <c r="E101" s="841"/>
      <c r="F101" s="841"/>
      <c r="G101" s="841"/>
      <c r="H101" s="841"/>
      <c r="I101" s="841"/>
      <c r="J101" s="841"/>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8"/>
      <c r="C102" s="843"/>
      <c r="D102" s="843"/>
      <c r="E102" s="843"/>
      <c r="F102" s="843"/>
      <c r="G102" s="843"/>
      <c r="H102" s="843"/>
      <c r="I102" s="843"/>
      <c r="J102" s="843"/>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5"/>
      <c r="C105" s="841"/>
      <c r="D105" s="841"/>
      <c r="E105" s="841"/>
      <c r="F105" s="841"/>
      <c r="G105" s="841"/>
      <c r="H105" s="841"/>
      <c r="I105" s="841"/>
      <c r="J105" s="841"/>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8"/>
      <c r="C106" s="843"/>
      <c r="D106" s="843"/>
      <c r="E106" s="843"/>
      <c r="F106" s="843"/>
      <c r="G106" s="843"/>
      <c r="H106" s="843"/>
      <c r="I106" s="843"/>
      <c r="J106" s="843"/>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5"/>
      <c r="C112" s="841"/>
      <c r="D112" s="841"/>
      <c r="E112" s="841"/>
      <c r="F112" s="841"/>
      <c r="G112" s="841"/>
      <c r="H112" s="841"/>
      <c r="I112" s="841"/>
      <c r="J112" s="841"/>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5"/>
      <c r="C114" s="841"/>
      <c r="D114" s="841"/>
      <c r="E114" s="841"/>
      <c r="F114" s="841"/>
      <c r="G114" s="841"/>
      <c r="H114" s="841"/>
      <c r="I114" s="841"/>
      <c r="J114" s="841"/>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5"/>
      <c r="C118" s="841"/>
      <c r="D118" s="841"/>
      <c r="E118" s="841"/>
      <c r="F118" s="841"/>
      <c r="G118" s="841"/>
      <c r="H118" s="841"/>
      <c r="I118" s="841"/>
      <c r="J118" s="842"/>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8"/>
      <c r="C119" s="843"/>
      <c r="D119" s="843"/>
      <c r="E119" s="843"/>
      <c r="F119" s="843"/>
      <c r="G119" s="843"/>
      <c r="H119" s="843"/>
      <c r="I119" s="843"/>
      <c r="J119" s="844"/>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5"/>
      <c r="C123" s="841"/>
      <c r="D123" s="841"/>
      <c r="E123" s="841"/>
      <c r="F123" s="841"/>
      <c r="G123" s="841"/>
      <c r="H123" s="841"/>
      <c r="I123" s="841"/>
      <c r="J123" s="841"/>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8"/>
      <c r="C124" s="843"/>
      <c r="D124" s="843"/>
      <c r="E124" s="843"/>
      <c r="F124" s="843"/>
      <c r="G124" s="843"/>
      <c r="H124" s="843"/>
      <c r="I124" s="843"/>
      <c r="J124" s="843"/>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8"/>
      <c r="C125" s="843"/>
      <c r="D125" s="843"/>
      <c r="E125" s="843"/>
      <c r="F125" s="843"/>
      <c r="G125" s="843"/>
      <c r="H125" s="843"/>
      <c r="I125" s="843"/>
      <c r="J125" s="843"/>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8"/>
      <c r="C126" s="843"/>
      <c r="D126" s="843"/>
      <c r="E126" s="843"/>
      <c r="F126" s="843"/>
      <c r="G126" s="843"/>
      <c r="H126" s="843"/>
      <c r="I126" s="843"/>
      <c r="J126" s="843"/>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8"/>
      <c r="C127" s="843"/>
      <c r="D127" s="843"/>
      <c r="E127" s="843"/>
      <c r="F127" s="843"/>
      <c r="G127" s="843"/>
      <c r="H127" s="843"/>
      <c r="I127" s="843"/>
      <c r="J127" s="843"/>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8"/>
      <c r="C128" s="843"/>
      <c r="D128" s="843"/>
      <c r="E128" s="843"/>
      <c r="F128" s="843"/>
      <c r="G128" s="843"/>
      <c r="H128" s="843"/>
      <c r="I128" s="843"/>
      <c r="J128" s="843"/>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5"/>
      <c r="C134" s="841"/>
      <c r="D134" s="841"/>
      <c r="E134" s="841"/>
      <c r="F134" s="841"/>
      <c r="G134" s="841"/>
      <c r="H134" s="841"/>
      <c r="I134" s="841"/>
      <c r="J134" s="841"/>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8"/>
      <c r="C136" s="843"/>
      <c r="D136" s="843"/>
      <c r="E136" s="843"/>
      <c r="F136" s="843"/>
      <c r="G136" s="843"/>
      <c r="H136" s="843"/>
      <c r="I136" s="843"/>
      <c r="J136" s="843"/>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8"/>
      <c r="C137" s="843"/>
      <c r="D137" s="843"/>
      <c r="E137" s="843"/>
      <c r="F137" s="843"/>
      <c r="G137" s="843"/>
      <c r="H137" s="843"/>
      <c r="I137" s="843"/>
      <c r="J137" s="843"/>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8"/>
      <c r="C138" s="843"/>
      <c r="D138" s="843"/>
      <c r="E138" s="843"/>
      <c r="F138" s="843"/>
      <c r="G138" s="843"/>
      <c r="H138" s="843"/>
      <c r="I138" s="843"/>
      <c r="J138" s="843"/>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8"/>
      <c r="C139" s="843"/>
      <c r="D139" s="843"/>
      <c r="E139" s="843"/>
      <c r="F139" s="843"/>
      <c r="G139" s="843"/>
      <c r="H139" s="843"/>
      <c r="I139" s="843"/>
      <c r="J139" s="843"/>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8"/>
      <c r="C140" s="843"/>
      <c r="D140" s="843"/>
      <c r="E140" s="843"/>
      <c r="F140" s="843"/>
      <c r="G140" s="843"/>
      <c r="H140" s="843"/>
      <c r="I140" s="843"/>
      <c r="J140" s="843"/>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8"/>
      <c r="C141" s="843"/>
      <c r="D141" s="843"/>
      <c r="E141" s="843"/>
      <c r="F141" s="843"/>
      <c r="G141" s="843"/>
      <c r="H141" s="843"/>
      <c r="I141" s="843"/>
      <c r="J141" s="843"/>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8"/>
      <c r="C142" s="843"/>
      <c r="D142" s="843"/>
      <c r="E142" s="843"/>
      <c r="F142" s="843"/>
      <c r="G142" s="843"/>
      <c r="H142" s="843"/>
      <c r="I142" s="843"/>
      <c r="J142" s="843"/>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8"/>
      <c r="C143" s="843"/>
      <c r="D143" s="843"/>
      <c r="E143" s="843"/>
      <c r="F143" s="843"/>
      <c r="G143" s="843"/>
      <c r="H143" s="843"/>
      <c r="I143" s="843"/>
      <c r="J143" s="843"/>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8"/>
      <c r="C144" s="843"/>
      <c r="D144" s="843"/>
      <c r="E144" s="843"/>
      <c r="F144" s="843"/>
      <c r="G144" s="843"/>
      <c r="H144" s="843"/>
      <c r="I144" s="843"/>
      <c r="J144" s="843"/>
      <c r="K144" s="67">
        <v>80111600</v>
      </c>
      <c r="L144" s="100" t="s">
        <v>496</v>
      </c>
      <c r="M144" s="59" t="s">
        <v>497</v>
      </c>
      <c r="N144" s="59" t="s">
        <v>372</v>
      </c>
      <c r="O144" s="60" t="s">
        <v>371</v>
      </c>
      <c r="P144" s="60" t="s">
        <v>221</v>
      </c>
      <c r="Q144" s="61">
        <v>6300000</v>
      </c>
      <c r="R144" s="62"/>
      <c r="S144" s="72"/>
      <c r="T144" s="64"/>
    </row>
    <row r="145" spans="2:20" ht="60" outlineLevel="1" x14ac:dyDescent="0.2">
      <c r="B145" s="848"/>
      <c r="C145" s="843"/>
      <c r="D145" s="843"/>
      <c r="E145" s="843"/>
      <c r="F145" s="843"/>
      <c r="G145" s="843"/>
      <c r="H145" s="843"/>
      <c r="I145" s="843"/>
      <c r="J145" s="843"/>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5"/>
      <c r="C148" s="841"/>
      <c r="D148" s="841"/>
      <c r="E148" s="841"/>
      <c r="F148" s="841"/>
      <c r="G148" s="841"/>
      <c r="H148" s="841"/>
      <c r="I148" s="841"/>
      <c r="J148" s="841"/>
      <c r="K148" s="67"/>
      <c r="L148" s="58" t="s">
        <v>182</v>
      </c>
      <c r="M148" s="59">
        <v>44563</v>
      </c>
      <c r="N148" s="59" t="s">
        <v>261</v>
      </c>
      <c r="O148" s="60" t="s">
        <v>202</v>
      </c>
      <c r="P148" s="60" t="s">
        <v>231</v>
      </c>
      <c r="Q148" s="61">
        <v>22000000</v>
      </c>
      <c r="R148" s="62"/>
      <c r="S148" s="97"/>
      <c r="T148" s="64" t="s">
        <v>188</v>
      </c>
    </row>
    <row r="149" spans="2:20" ht="30" outlineLevel="1" x14ac:dyDescent="0.2">
      <c r="B149" s="848"/>
      <c r="C149" s="843"/>
      <c r="D149" s="843"/>
      <c r="E149" s="843"/>
      <c r="F149" s="843"/>
      <c r="G149" s="843"/>
      <c r="H149" s="843"/>
      <c r="I149" s="843"/>
      <c r="J149" s="843"/>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8"/>
      <c r="C150" s="843"/>
      <c r="D150" s="843"/>
      <c r="E150" s="843"/>
      <c r="F150" s="843"/>
      <c r="G150" s="843"/>
      <c r="H150" s="843"/>
      <c r="I150" s="843"/>
      <c r="J150" s="843"/>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5"/>
      <c r="C152" s="841"/>
      <c r="D152" s="841"/>
      <c r="E152" s="841"/>
      <c r="F152" s="841"/>
      <c r="G152" s="841"/>
      <c r="H152" s="841"/>
      <c r="I152" s="841"/>
      <c r="J152" s="841"/>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8"/>
      <c r="C153" s="843"/>
      <c r="D153" s="843"/>
      <c r="E153" s="843"/>
      <c r="F153" s="843"/>
      <c r="G153" s="843"/>
      <c r="H153" s="843"/>
      <c r="I153" s="843"/>
      <c r="J153" s="843"/>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5"/>
      <c r="C157" s="841"/>
      <c r="D157" s="841"/>
      <c r="E157" s="841"/>
      <c r="F157" s="841"/>
      <c r="G157" s="841"/>
      <c r="H157" s="841"/>
      <c r="I157" s="841"/>
      <c r="J157" s="841"/>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5"/>
      <c r="C159" s="841"/>
      <c r="D159" s="841"/>
      <c r="E159" s="841"/>
      <c r="F159" s="841"/>
      <c r="G159" s="841"/>
      <c r="H159" s="841"/>
      <c r="I159" s="841"/>
      <c r="J159" s="841"/>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8"/>
      <c r="C160" s="843"/>
      <c r="D160" s="843"/>
      <c r="E160" s="843"/>
      <c r="F160" s="843"/>
      <c r="G160" s="843"/>
      <c r="H160" s="843"/>
      <c r="I160" s="843"/>
      <c r="J160" s="843"/>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8"/>
      <c r="C161" s="843"/>
      <c r="D161" s="843"/>
      <c r="E161" s="843"/>
      <c r="F161" s="843"/>
      <c r="G161" s="843"/>
      <c r="H161" s="843"/>
      <c r="I161" s="843"/>
      <c r="J161" s="843"/>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8"/>
      <c r="C162" s="843"/>
      <c r="D162" s="843"/>
      <c r="E162" s="843"/>
      <c r="F162" s="843"/>
      <c r="G162" s="843"/>
      <c r="H162" s="843"/>
      <c r="I162" s="843"/>
      <c r="J162" s="843"/>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5"/>
      <c r="C164" s="841"/>
      <c r="D164" s="841"/>
      <c r="E164" s="841"/>
      <c r="F164" s="841"/>
      <c r="G164" s="841"/>
      <c r="H164" s="841"/>
      <c r="I164" s="841"/>
      <c r="J164" s="841"/>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8"/>
      <c r="C169" s="843"/>
      <c r="D169" s="843"/>
      <c r="E169" s="843"/>
      <c r="F169" s="843"/>
      <c r="G169" s="843"/>
      <c r="H169" s="843"/>
      <c r="I169" s="843"/>
      <c r="J169" s="843"/>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5"/>
      <c r="C173" s="841"/>
      <c r="D173" s="841"/>
      <c r="E173" s="841"/>
      <c r="F173" s="841"/>
      <c r="G173" s="841"/>
      <c r="H173" s="841"/>
      <c r="I173" s="841"/>
      <c r="J173" s="841"/>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8"/>
      <c r="C174" s="843"/>
      <c r="D174" s="843"/>
      <c r="E174" s="843"/>
      <c r="F174" s="843"/>
      <c r="G174" s="843"/>
      <c r="H174" s="843"/>
      <c r="I174" s="843"/>
      <c r="J174" s="843"/>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5"/>
      <c r="C177" s="841"/>
      <c r="D177" s="841"/>
      <c r="E177" s="841"/>
      <c r="F177" s="841"/>
      <c r="G177" s="841"/>
      <c r="H177" s="841"/>
      <c r="I177" s="841"/>
      <c r="J177" s="842"/>
      <c r="K177" s="57" t="s">
        <v>317</v>
      </c>
      <c r="L177" s="58" t="s">
        <v>318</v>
      </c>
      <c r="M177" s="59">
        <v>44576</v>
      </c>
      <c r="N177" s="59" t="s">
        <v>259</v>
      </c>
      <c r="O177" s="60" t="s">
        <v>319</v>
      </c>
      <c r="P177" s="60" t="s">
        <v>222</v>
      </c>
      <c r="Q177" s="61">
        <v>0</v>
      </c>
      <c r="R177" s="62"/>
      <c r="S177" s="63"/>
      <c r="T177" s="64" t="s">
        <v>163</v>
      </c>
    </row>
    <row r="178" spans="2:20" ht="180" outlineLevel="1" x14ac:dyDescent="0.2">
      <c r="B178" s="852"/>
      <c r="C178" s="853"/>
      <c r="D178" s="853"/>
      <c r="E178" s="853"/>
      <c r="F178" s="853"/>
      <c r="G178" s="853"/>
      <c r="H178" s="853"/>
      <c r="I178" s="853"/>
      <c r="J178" s="854"/>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5"/>
      <c r="C181" s="841"/>
      <c r="D181" s="841"/>
      <c r="E181" s="841"/>
      <c r="F181" s="841"/>
      <c r="G181" s="841"/>
      <c r="H181" s="841"/>
      <c r="I181" s="841"/>
      <c r="J181" s="841"/>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5"/>
      <c r="C185" s="841"/>
      <c r="D185" s="841"/>
      <c r="E185" s="841"/>
      <c r="F185" s="841"/>
      <c r="G185" s="841"/>
      <c r="H185" s="841"/>
      <c r="I185" s="841"/>
      <c r="J185" s="841"/>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6"/>
      <c r="C187" s="847"/>
      <c r="D187" s="847"/>
      <c r="E187" s="847"/>
      <c r="F187" s="847"/>
      <c r="G187" s="847"/>
      <c r="H187" s="847"/>
      <c r="I187" s="847"/>
      <c r="J187" s="847"/>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5"/>
      <c r="C194" s="841"/>
      <c r="D194" s="841"/>
      <c r="E194" s="841"/>
      <c r="F194" s="841"/>
      <c r="G194" s="841"/>
      <c r="H194" s="841"/>
      <c r="I194" s="841"/>
      <c r="J194" s="841"/>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6"/>
      <c r="C198" s="847"/>
      <c r="D198" s="847"/>
      <c r="E198" s="847"/>
      <c r="F198" s="847"/>
      <c r="G198" s="847"/>
      <c r="H198" s="847"/>
      <c r="I198" s="847"/>
      <c r="J198" s="849"/>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6"/>
      <c r="C207" s="847"/>
      <c r="D207" s="847"/>
      <c r="E207" s="847"/>
      <c r="F207" s="847"/>
      <c r="G207" s="847"/>
      <c r="H207" s="847"/>
      <c r="I207" s="847"/>
      <c r="J207" s="849"/>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6"/>
      <c r="C213" s="847"/>
      <c r="D213" s="847"/>
      <c r="E213" s="847"/>
      <c r="F213" s="847"/>
      <c r="G213" s="847"/>
      <c r="H213" s="847"/>
      <c r="I213" s="847"/>
      <c r="J213" s="849"/>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5"/>
      <c r="C218" s="841"/>
      <c r="D218" s="841"/>
      <c r="E218" s="841"/>
      <c r="F218" s="841"/>
      <c r="G218" s="841"/>
      <c r="H218" s="841"/>
      <c r="I218" s="841"/>
      <c r="J218" s="841"/>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8"/>
      <c r="C219" s="843"/>
      <c r="D219" s="843"/>
      <c r="E219" s="843"/>
      <c r="F219" s="843"/>
      <c r="G219" s="843"/>
      <c r="H219" s="843"/>
      <c r="I219" s="843"/>
      <c r="J219" s="843"/>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8"/>
      <c r="C220" s="843"/>
      <c r="D220" s="843"/>
      <c r="E220" s="843"/>
      <c r="F220" s="843"/>
      <c r="G220" s="843"/>
      <c r="H220" s="843"/>
      <c r="I220" s="843"/>
      <c r="J220" s="843"/>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8"/>
      <c r="C221" s="843"/>
      <c r="D221" s="843"/>
      <c r="E221" s="843"/>
      <c r="F221" s="843"/>
      <c r="G221" s="843"/>
      <c r="H221" s="843"/>
      <c r="I221" s="843"/>
      <c r="J221" s="843"/>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8"/>
      <c r="C222" s="843"/>
      <c r="D222" s="843"/>
      <c r="E222" s="843"/>
      <c r="F222" s="843"/>
      <c r="G222" s="843"/>
      <c r="H222" s="843"/>
      <c r="I222" s="843"/>
      <c r="J222" s="843"/>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8"/>
      <c r="C223" s="843"/>
      <c r="D223" s="843"/>
      <c r="E223" s="843"/>
      <c r="F223" s="843"/>
      <c r="G223" s="843"/>
      <c r="H223" s="843"/>
      <c r="I223" s="843"/>
      <c r="J223" s="843"/>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8"/>
      <c r="C224" s="843"/>
      <c r="D224" s="843"/>
      <c r="E224" s="843"/>
      <c r="F224" s="843"/>
      <c r="G224" s="843"/>
      <c r="H224" s="843"/>
      <c r="I224" s="843"/>
      <c r="J224" s="843"/>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8"/>
      <c r="C225" s="843"/>
      <c r="D225" s="843"/>
      <c r="E225" s="843"/>
      <c r="F225" s="843"/>
      <c r="G225" s="843"/>
      <c r="H225" s="843"/>
      <c r="I225" s="843"/>
      <c r="J225" s="843"/>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8"/>
      <c r="C226" s="843"/>
      <c r="D226" s="843"/>
      <c r="E226" s="843"/>
      <c r="F226" s="843"/>
      <c r="G226" s="843"/>
      <c r="H226" s="843"/>
      <c r="I226" s="843"/>
      <c r="J226" s="843"/>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8"/>
      <c r="C227" s="843"/>
      <c r="D227" s="843"/>
      <c r="E227" s="843"/>
      <c r="F227" s="843"/>
      <c r="G227" s="843"/>
      <c r="H227" s="843"/>
      <c r="I227" s="843"/>
      <c r="J227" s="843"/>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8"/>
      <c r="C228" s="843"/>
      <c r="D228" s="843"/>
      <c r="E228" s="843"/>
      <c r="F228" s="843"/>
      <c r="G228" s="843"/>
      <c r="H228" s="843"/>
      <c r="I228" s="843"/>
      <c r="J228" s="843"/>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8"/>
      <c r="C229" s="843"/>
      <c r="D229" s="843"/>
      <c r="E229" s="843"/>
      <c r="F229" s="843"/>
      <c r="G229" s="843"/>
      <c r="H229" s="843"/>
      <c r="I229" s="843"/>
      <c r="J229" s="843"/>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8"/>
      <c r="C230" s="843"/>
      <c r="D230" s="843"/>
      <c r="E230" s="843"/>
      <c r="F230" s="843"/>
      <c r="G230" s="843"/>
      <c r="H230" s="843"/>
      <c r="I230" s="843"/>
      <c r="J230" s="843"/>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8"/>
      <c r="C231" s="843"/>
      <c r="D231" s="843"/>
      <c r="E231" s="843"/>
      <c r="F231" s="843"/>
      <c r="G231" s="843"/>
      <c r="H231" s="843"/>
      <c r="I231" s="843"/>
      <c r="J231" s="843"/>
      <c r="K231" s="57">
        <v>72154100</v>
      </c>
      <c r="L231" s="58" t="s">
        <v>247</v>
      </c>
      <c r="M231" s="59">
        <v>44757</v>
      </c>
      <c r="N231" s="59" t="s">
        <v>485</v>
      </c>
      <c r="O231" s="59" t="s">
        <v>217</v>
      </c>
      <c r="P231" s="60" t="s">
        <v>333</v>
      </c>
      <c r="Q231" s="61">
        <v>115983360</v>
      </c>
      <c r="R231" s="62"/>
      <c r="S231" s="61"/>
      <c r="T231" s="64"/>
    </row>
    <row r="232" spans="2:20" ht="45" outlineLevel="1" x14ac:dyDescent="0.2">
      <c r="B232" s="848"/>
      <c r="C232" s="843"/>
      <c r="D232" s="843"/>
      <c r="E232" s="843"/>
      <c r="F232" s="843"/>
      <c r="G232" s="843"/>
      <c r="H232" s="843"/>
      <c r="I232" s="843"/>
      <c r="J232" s="843"/>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8"/>
      <c r="C234" s="843"/>
      <c r="D234" s="843"/>
      <c r="E234" s="843"/>
      <c r="F234" s="843"/>
      <c r="G234" s="843"/>
      <c r="H234" s="843"/>
      <c r="I234" s="843"/>
      <c r="J234" s="843"/>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8"/>
      <c r="C235" s="843"/>
      <c r="D235" s="843"/>
      <c r="E235" s="843"/>
      <c r="F235" s="843"/>
      <c r="G235" s="843"/>
      <c r="H235" s="843"/>
      <c r="I235" s="843"/>
      <c r="J235" s="843"/>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5"/>
      <c r="C237" s="841"/>
      <c r="D237" s="841"/>
      <c r="E237" s="841"/>
      <c r="F237" s="841"/>
      <c r="G237" s="841"/>
      <c r="H237" s="841"/>
      <c r="I237" s="841"/>
      <c r="J237" s="841"/>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8"/>
      <c r="C238" s="843"/>
      <c r="D238" s="843"/>
      <c r="E238" s="843"/>
      <c r="F238" s="843"/>
      <c r="G238" s="843"/>
      <c r="H238" s="843"/>
      <c r="I238" s="843"/>
      <c r="J238" s="843"/>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8"/>
      <c r="C239" s="843"/>
      <c r="D239" s="843"/>
      <c r="E239" s="843"/>
      <c r="F239" s="843"/>
      <c r="G239" s="843"/>
      <c r="H239" s="843"/>
      <c r="I239" s="843"/>
      <c r="J239" s="843"/>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5"/>
      <c r="C253" s="841"/>
      <c r="D253" s="841"/>
      <c r="E253" s="841"/>
      <c r="F253" s="841"/>
      <c r="G253" s="841"/>
      <c r="H253" s="841"/>
      <c r="I253" s="841"/>
      <c r="J253" s="841"/>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5"/>
      <c r="C258" s="841"/>
      <c r="D258" s="841"/>
      <c r="E258" s="841"/>
      <c r="F258" s="841"/>
      <c r="G258" s="841"/>
      <c r="H258" s="841"/>
      <c r="I258" s="841"/>
      <c r="J258" s="841"/>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5"/>
      <c r="C262" s="841"/>
      <c r="D262" s="841"/>
      <c r="E262" s="841"/>
      <c r="F262" s="841"/>
      <c r="G262" s="841"/>
      <c r="H262" s="841"/>
      <c r="I262" s="841"/>
      <c r="J262" s="841"/>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8"/>
      <c r="C269" s="843"/>
      <c r="D269" s="843"/>
      <c r="E269" s="843"/>
      <c r="F269" s="843"/>
      <c r="G269" s="843"/>
      <c r="H269" s="843"/>
      <c r="I269" s="843"/>
      <c r="J269" s="843"/>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0"/>
      <c r="C274" s="851"/>
      <c r="D274" s="851"/>
      <c r="E274" s="851"/>
      <c r="F274" s="851"/>
      <c r="G274" s="851"/>
      <c r="H274" s="851"/>
      <c r="I274" s="851"/>
      <c r="J274" s="851"/>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0"/>
      <c r="C276" s="851"/>
      <c r="D276" s="851"/>
      <c r="E276" s="851"/>
      <c r="F276" s="851"/>
      <c r="G276" s="851"/>
      <c r="H276" s="851"/>
      <c r="I276" s="851"/>
      <c r="J276" s="851"/>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5"/>
      <c r="C281" s="841"/>
      <c r="D281" s="841"/>
      <c r="E281" s="841"/>
      <c r="F281" s="841"/>
      <c r="G281" s="841"/>
      <c r="H281" s="841"/>
      <c r="I281" s="841"/>
      <c r="J281" s="841"/>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5"/>
      <c r="C283" s="841"/>
      <c r="D283" s="841"/>
      <c r="E283" s="841"/>
      <c r="F283" s="841"/>
      <c r="G283" s="841"/>
      <c r="H283" s="841"/>
      <c r="I283" s="841"/>
      <c r="J283" s="841"/>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5"/>
      <c r="C285" s="841"/>
      <c r="D285" s="841"/>
      <c r="E285" s="841"/>
      <c r="F285" s="841"/>
      <c r="G285" s="841"/>
      <c r="H285" s="841"/>
      <c r="I285" s="841"/>
      <c r="J285" s="841"/>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8"/>
      <c r="C296" s="843"/>
      <c r="D296" s="843"/>
      <c r="E296" s="843"/>
      <c r="F296" s="843"/>
      <c r="G296" s="843"/>
      <c r="H296" s="843"/>
      <c r="I296" s="843"/>
      <c r="J296" s="843"/>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8"/>
      <c r="C297" s="843"/>
      <c r="D297" s="843"/>
      <c r="E297" s="843"/>
      <c r="F297" s="843"/>
      <c r="G297" s="843"/>
      <c r="H297" s="843"/>
      <c r="I297" s="843"/>
      <c r="J297" s="843"/>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8"/>
      <c r="C298" s="843"/>
      <c r="D298" s="843"/>
      <c r="E298" s="843"/>
      <c r="F298" s="843"/>
      <c r="G298" s="843"/>
      <c r="H298" s="843"/>
      <c r="I298" s="843"/>
      <c r="J298" s="843"/>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8"/>
      <c r="C299" s="843"/>
      <c r="D299" s="843"/>
      <c r="E299" s="843"/>
      <c r="F299" s="843"/>
      <c r="G299" s="843"/>
      <c r="H299" s="843"/>
      <c r="I299" s="843"/>
      <c r="J299" s="843"/>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8"/>
      <c r="C300" s="843"/>
      <c r="D300" s="843"/>
      <c r="E300" s="843"/>
      <c r="F300" s="843"/>
      <c r="G300" s="843"/>
      <c r="H300" s="843"/>
      <c r="I300" s="843"/>
      <c r="J300" s="843"/>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8"/>
      <c r="C301" s="843"/>
      <c r="D301" s="843"/>
      <c r="E301" s="843"/>
      <c r="F301" s="843"/>
      <c r="G301" s="843"/>
      <c r="H301" s="843"/>
      <c r="I301" s="843"/>
      <c r="J301" s="843"/>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8"/>
      <c r="C302" s="843"/>
      <c r="D302" s="843"/>
      <c r="E302" s="843"/>
      <c r="F302" s="843"/>
      <c r="G302" s="843"/>
      <c r="H302" s="843"/>
      <c r="I302" s="843"/>
      <c r="J302" s="843"/>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8"/>
      <c r="C303" s="843"/>
      <c r="D303" s="843"/>
      <c r="E303" s="843"/>
      <c r="F303" s="843"/>
      <c r="G303" s="843"/>
      <c r="H303" s="843"/>
      <c r="I303" s="843"/>
      <c r="J303" s="843"/>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8"/>
      <c r="C304" s="843"/>
      <c r="D304" s="843"/>
      <c r="E304" s="843"/>
      <c r="F304" s="843"/>
      <c r="G304" s="843"/>
      <c r="H304" s="843"/>
      <c r="I304" s="843"/>
      <c r="J304" s="843"/>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8"/>
      <c r="C305" s="843"/>
      <c r="D305" s="843"/>
      <c r="E305" s="843"/>
      <c r="F305" s="843"/>
      <c r="G305" s="843"/>
      <c r="H305" s="843"/>
      <c r="I305" s="843"/>
      <c r="J305" s="843"/>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8"/>
      <c r="C306" s="843"/>
      <c r="D306" s="843"/>
      <c r="E306" s="843"/>
      <c r="F306" s="843"/>
      <c r="G306" s="843"/>
      <c r="H306" s="843"/>
      <c r="I306" s="843"/>
      <c r="J306" s="843"/>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8"/>
      <c r="C307" s="843"/>
      <c r="D307" s="843"/>
      <c r="E307" s="843"/>
      <c r="F307" s="843"/>
      <c r="G307" s="843"/>
      <c r="H307" s="843"/>
      <c r="I307" s="843"/>
      <c r="J307" s="843"/>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8"/>
      <c r="C308" s="843"/>
      <c r="D308" s="843"/>
      <c r="E308" s="843"/>
      <c r="F308" s="843"/>
      <c r="G308" s="843"/>
      <c r="H308" s="843"/>
      <c r="I308" s="843"/>
      <c r="J308" s="843"/>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8"/>
      <c r="C309" s="843"/>
      <c r="D309" s="843"/>
      <c r="E309" s="843"/>
      <c r="F309" s="843"/>
      <c r="G309" s="843"/>
      <c r="H309" s="843"/>
      <c r="I309" s="843"/>
      <c r="J309" s="843"/>
      <c r="K309" s="57">
        <v>81101500</v>
      </c>
      <c r="L309" s="58" t="s">
        <v>514</v>
      </c>
      <c r="M309" s="59"/>
      <c r="N309" s="59"/>
      <c r="O309" s="60" t="s">
        <v>515</v>
      </c>
      <c r="P309" s="60" t="s">
        <v>516</v>
      </c>
      <c r="Q309" s="61">
        <v>49087500</v>
      </c>
      <c r="R309" s="62"/>
      <c r="S309" s="72"/>
      <c r="T309" s="58"/>
    </row>
    <row r="310" spans="2:20" ht="30" outlineLevel="1" x14ac:dyDescent="0.2">
      <c r="B310" s="848"/>
      <c r="C310" s="843"/>
      <c r="D310" s="843"/>
      <c r="E310" s="843"/>
      <c r="F310" s="843"/>
      <c r="G310" s="843"/>
      <c r="H310" s="843"/>
      <c r="I310" s="843"/>
      <c r="J310" s="843"/>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8"/>
      <c r="C311" s="843"/>
      <c r="D311" s="843"/>
      <c r="E311" s="843"/>
      <c r="F311" s="843"/>
      <c r="G311" s="843"/>
      <c r="H311" s="843"/>
      <c r="I311" s="843"/>
      <c r="J311" s="843"/>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8"/>
      <c r="C312" s="843"/>
      <c r="D312" s="843"/>
      <c r="E312" s="843"/>
      <c r="F312" s="843"/>
      <c r="G312" s="843"/>
      <c r="H312" s="843"/>
      <c r="I312" s="843"/>
      <c r="J312" s="843"/>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1"/>
      <c r="C318" s="841"/>
      <c r="D318" s="841"/>
      <c r="E318" s="841"/>
      <c r="F318" s="841"/>
      <c r="G318" s="841"/>
      <c r="H318" s="841"/>
      <c r="I318" s="841"/>
      <c r="J318" s="842"/>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3"/>
      <c r="C319" s="843"/>
      <c r="D319" s="843"/>
      <c r="E319" s="843"/>
      <c r="F319" s="843"/>
      <c r="G319" s="843"/>
      <c r="H319" s="843"/>
      <c r="I319" s="843"/>
      <c r="J319" s="844"/>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3"/>
      <c r="C320" s="843"/>
      <c r="D320" s="843"/>
      <c r="E320" s="843"/>
      <c r="F320" s="843"/>
      <c r="G320" s="843"/>
      <c r="H320" s="843"/>
      <c r="I320" s="843"/>
      <c r="J320" s="844"/>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3"/>
      <c r="C321" s="843"/>
      <c r="D321" s="843"/>
      <c r="E321" s="843"/>
      <c r="F321" s="843"/>
      <c r="G321" s="843"/>
      <c r="H321" s="843"/>
      <c r="I321" s="843"/>
      <c r="J321" s="844"/>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3"/>
      <c r="C322" s="843"/>
      <c r="D322" s="843"/>
      <c r="E322" s="843"/>
      <c r="F322" s="843"/>
      <c r="G322" s="843"/>
      <c r="H322" s="843"/>
      <c r="I322" s="843"/>
      <c r="J322" s="844"/>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3"/>
      <c r="C323" s="843"/>
      <c r="D323" s="843"/>
      <c r="E323" s="843"/>
      <c r="F323" s="843"/>
      <c r="G323" s="843"/>
      <c r="H323" s="843"/>
      <c r="I323" s="843"/>
      <c r="J323" s="844"/>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3"/>
      <c r="C324" s="843"/>
      <c r="D324" s="843"/>
      <c r="E324" s="843"/>
      <c r="F324" s="843"/>
      <c r="G324" s="843"/>
      <c r="H324" s="843"/>
      <c r="I324" s="843"/>
      <c r="J324" s="844"/>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3"/>
      <c r="C325" s="843"/>
      <c r="D325" s="843"/>
      <c r="E325" s="843"/>
      <c r="F325" s="843"/>
      <c r="G325" s="843"/>
      <c r="H325" s="843"/>
      <c r="I325" s="843"/>
      <c r="J325" s="844"/>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3"/>
      <c r="C326" s="843"/>
      <c r="D326" s="843"/>
      <c r="E326" s="843"/>
      <c r="F326" s="843"/>
      <c r="G326" s="843"/>
      <c r="H326" s="843"/>
      <c r="I326" s="843"/>
      <c r="J326" s="844"/>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3"/>
      <c r="C327" s="843"/>
      <c r="D327" s="843"/>
      <c r="E327" s="843"/>
      <c r="F327" s="843"/>
      <c r="G327" s="843"/>
      <c r="H327" s="843"/>
      <c r="I327" s="843"/>
      <c r="J327" s="844"/>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3"/>
      <c r="C328" s="843"/>
      <c r="D328" s="843"/>
      <c r="E328" s="843"/>
      <c r="F328" s="843"/>
      <c r="G328" s="843"/>
      <c r="H328" s="843"/>
      <c r="I328" s="843"/>
      <c r="J328" s="844"/>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3"/>
      <c r="C329" s="843"/>
      <c r="D329" s="843"/>
      <c r="E329" s="843"/>
      <c r="F329" s="843"/>
      <c r="G329" s="843"/>
      <c r="H329" s="843"/>
      <c r="I329" s="843"/>
      <c r="J329" s="844"/>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3"/>
      <c r="C330" s="843"/>
      <c r="D330" s="843"/>
      <c r="E330" s="843"/>
      <c r="F330" s="843"/>
      <c r="G330" s="843"/>
      <c r="H330" s="843"/>
      <c r="I330" s="843"/>
      <c r="J330" s="844"/>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3"/>
      <c r="C331" s="843"/>
      <c r="D331" s="843"/>
      <c r="E331" s="843"/>
      <c r="F331" s="843"/>
      <c r="G331" s="843"/>
      <c r="H331" s="843"/>
      <c r="I331" s="843"/>
      <c r="J331" s="844"/>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3"/>
      <c r="C332" s="843"/>
      <c r="D332" s="843"/>
      <c r="E332" s="843"/>
      <c r="F332" s="843"/>
      <c r="G332" s="843"/>
      <c r="H332" s="843"/>
      <c r="I332" s="843"/>
      <c r="J332" s="844"/>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3"/>
      <c r="C333" s="843"/>
      <c r="D333" s="843"/>
      <c r="E333" s="843"/>
      <c r="F333" s="843"/>
      <c r="G333" s="843"/>
      <c r="H333" s="843"/>
      <c r="I333" s="843"/>
      <c r="J333" s="844"/>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2023-04-12T21:21:45Z</dcterms:modified>
</cp:coreProperties>
</file>