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Tecnica\VIGENCIA 2022\AYUDAS SEMANALES\PRESENTACION MENSUAL SISTEMAS\INDICADORES DE GESTIÓN\"/>
    </mc:Choice>
  </mc:AlternateContent>
  <bookViews>
    <workbookView xWindow="0" yWindow="0" windowWidth="28800" windowHeight="11805"/>
  </bookViews>
  <sheets>
    <sheet name="PROYECTOS GPRO-IND1" sheetId="1" r:id="rId1"/>
    <sheet name="PROYECTOS GPRO-IND2" sheetId="2" r:id="rId2"/>
    <sheet name="PROYECTOS GPRO-IND3" sheetId="3" r:id="rId3"/>
    <sheet name="PROYECTOS GPRO-IND4" sheetId="4" r:id="rId4"/>
    <sheet name="PROYECTOS GPRO-IND5" sheetId="5" r:id="rId5"/>
    <sheet name="PROYECTOS GPRO-IND6" sheetId="6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'PROYECTOS GPRO-IND1'!$A$1:$Y$49</definedName>
    <definedName name="_xlnm.Print_Area" localSheetId="1">'PROYECTOS GPRO-IND2'!$A$1:$Y$49</definedName>
    <definedName name="_xlnm.Print_Area" localSheetId="2">'PROYECTOS GPRO-IND3'!$A$1:$Y$49</definedName>
    <definedName name="_xlnm.Print_Area" localSheetId="3">'PROYECTOS GPRO-IND4'!$A$1:$Y$49</definedName>
    <definedName name="_xlnm.Print_Area" localSheetId="4">'PROYECTOS GPRO-IND5'!$A$1:$Y$49</definedName>
    <definedName name="_xlnm.Print_Area" localSheetId="5">'PROYECTOS GPRO-IND6'!$A$1:$Y$49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2" i="1" l="1"/>
  <c r="AL21" i="1"/>
  <c r="N23" i="1" s="1"/>
  <c r="AL20" i="1"/>
  <c r="G23" i="1" s="1"/>
  <c r="AL19" i="1"/>
  <c r="D23" i="1" s="1"/>
  <c r="BA14" i="1"/>
  <c r="BA15" i="1"/>
  <c r="AY15" i="1"/>
  <c r="AY14" i="1"/>
  <c r="AW23" i="1"/>
  <c r="BC23" i="1"/>
  <c r="T23" i="1"/>
  <c r="T24" i="1"/>
  <c r="N24" i="1"/>
  <c r="G24" i="1"/>
  <c r="D24" i="1"/>
  <c r="BB22" i="2"/>
  <c r="AZ22" i="2"/>
  <c r="AX22" i="2"/>
  <c r="AV22" i="2"/>
  <c r="T24" i="2"/>
  <c r="N24" i="2"/>
  <c r="G24" i="2"/>
  <c r="D24" i="2"/>
  <c r="T23" i="2"/>
  <c r="N23" i="2"/>
  <c r="G23" i="2"/>
  <c r="D23" i="2"/>
  <c r="AI23" i="2"/>
  <c r="T23" i="6"/>
  <c r="N23" i="6"/>
  <c r="G23" i="6"/>
  <c r="D23" i="6"/>
  <c r="AI23" i="6"/>
  <c r="T24" i="5"/>
  <c r="N24" i="5"/>
  <c r="G24" i="5"/>
  <c r="D24" i="5"/>
  <c r="T23" i="5"/>
  <c r="N23" i="5"/>
  <c r="G23" i="5"/>
  <c r="D23" i="5"/>
  <c r="T23" i="4"/>
  <c r="N23" i="4"/>
  <c r="G23" i="4"/>
  <c r="T24" i="4"/>
  <c r="N24" i="4"/>
  <c r="G24" i="4"/>
  <c r="D24" i="4"/>
  <c r="D23" i="4"/>
  <c r="T23" i="3"/>
  <c r="N23" i="3"/>
  <c r="G23" i="3"/>
  <c r="D23" i="3"/>
  <c r="AT24" i="3"/>
  <c r="AL21" i="6"/>
  <c r="AV22" i="6"/>
  <c r="AP19" i="6"/>
  <c r="AL22" i="5"/>
  <c r="AL21" i="5"/>
  <c r="AW21" i="5"/>
  <c r="AL21" i="4"/>
  <c r="AL20" i="4"/>
  <c r="AL19" i="4"/>
  <c r="AW29" i="4"/>
  <c r="AY29" i="4"/>
  <c r="BA29" i="4"/>
  <c r="BA19" i="4"/>
  <c r="AY19" i="4"/>
  <c r="BA20" i="4"/>
  <c r="AY20" i="4"/>
  <c r="AY23" i="1" l="1"/>
  <c r="BA23" i="1"/>
  <c r="E37" i="6" l="1"/>
  <c r="E36" i="6"/>
  <c r="D36" i="6"/>
  <c r="C36" i="6"/>
  <c r="E35" i="6"/>
  <c r="E34" i="6"/>
  <c r="E33" i="6"/>
  <c r="D33" i="6"/>
  <c r="C33" i="6"/>
  <c r="E32" i="6"/>
  <c r="E31" i="6"/>
  <c r="E30" i="6"/>
  <c r="D30" i="6"/>
  <c r="E29" i="6"/>
  <c r="E28" i="6"/>
  <c r="E27" i="6"/>
  <c r="D27" i="6"/>
  <c r="C27" i="6"/>
  <c r="C30" i="6"/>
  <c r="AP22" i="6"/>
  <c r="AP21" i="6"/>
  <c r="AP20" i="6"/>
  <c r="AR19" i="6"/>
  <c r="AP18" i="6"/>
  <c r="AP17" i="6"/>
  <c r="AP16" i="6"/>
  <c r="AR15" i="6" s="1"/>
  <c r="AR11" i="6"/>
  <c r="AR7" i="6"/>
  <c r="E37" i="5"/>
  <c r="E36" i="5"/>
  <c r="D36" i="5"/>
  <c r="E35" i="5"/>
  <c r="E34" i="5"/>
  <c r="E33" i="5"/>
  <c r="D33" i="5"/>
  <c r="E32" i="5"/>
  <c r="E31" i="5"/>
  <c r="E30" i="5"/>
  <c r="D30" i="5"/>
  <c r="E29" i="5"/>
  <c r="E28" i="5"/>
  <c r="E27" i="5"/>
  <c r="D27" i="5"/>
  <c r="C36" i="5"/>
  <c r="C33" i="5"/>
  <c r="C30" i="5"/>
  <c r="C27" i="5"/>
  <c r="AP22" i="5"/>
  <c r="AP21" i="5"/>
  <c r="AP20" i="5"/>
  <c r="AP19" i="5"/>
  <c r="AR19" i="5" s="1"/>
  <c r="AP18" i="5"/>
  <c r="AP16" i="5"/>
  <c r="AP15" i="5"/>
  <c r="AR15" i="5" s="1"/>
  <c r="AR11" i="5"/>
  <c r="AP11" i="5"/>
  <c r="AP7" i="5"/>
  <c r="AR7" i="5" s="1"/>
  <c r="E37" i="4"/>
  <c r="E36" i="4"/>
  <c r="D36" i="4"/>
  <c r="E35" i="4"/>
  <c r="E34" i="4"/>
  <c r="E33" i="4"/>
  <c r="D33" i="4"/>
  <c r="E32" i="4"/>
  <c r="E31" i="4"/>
  <c r="E30" i="4"/>
  <c r="D30" i="4"/>
  <c r="E29" i="4"/>
  <c r="E28" i="4"/>
  <c r="E27" i="4"/>
  <c r="D27" i="4"/>
  <c r="AP22" i="4"/>
  <c r="AP21" i="4"/>
  <c r="AP20" i="4"/>
  <c r="AP19" i="4"/>
  <c r="AI18" i="4"/>
  <c r="C36" i="4" s="1"/>
  <c r="AL17" i="4"/>
  <c r="C33" i="4" s="1"/>
  <c r="AI17" i="4"/>
  <c r="AP16" i="4"/>
  <c r="AL16" i="4"/>
  <c r="AI16" i="4"/>
  <c r="AL15" i="4"/>
  <c r="C27" i="4" s="1"/>
  <c r="AI15" i="4"/>
  <c r="AP11" i="4"/>
  <c r="AR11" i="4" s="1"/>
  <c r="AL11" i="4"/>
  <c r="AI11" i="4"/>
  <c r="AP7" i="4"/>
  <c r="AR7" i="4" s="1"/>
  <c r="E37" i="3"/>
  <c r="E36" i="3"/>
  <c r="D36" i="3"/>
  <c r="E35" i="3"/>
  <c r="E34" i="3"/>
  <c r="E33" i="3"/>
  <c r="D33" i="3"/>
  <c r="C33" i="3"/>
  <c r="E32" i="3"/>
  <c r="E31" i="3"/>
  <c r="E30" i="3"/>
  <c r="D30" i="3"/>
  <c r="E29" i="3"/>
  <c r="E28" i="3"/>
  <c r="E27" i="3"/>
  <c r="D27" i="3"/>
  <c r="C27" i="3"/>
  <c r="C36" i="3"/>
  <c r="C30" i="3"/>
  <c r="AP22" i="3"/>
  <c r="AP21" i="3"/>
  <c r="AP20" i="3"/>
  <c r="AP19" i="3"/>
  <c r="AR19" i="3" s="1"/>
  <c r="AP18" i="3"/>
  <c r="AP17" i="3"/>
  <c r="AP16" i="3"/>
  <c r="AP15" i="3"/>
  <c r="AR15" i="3" s="1"/>
  <c r="AR11" i="3"/>
  <c r="AP11" i="3"/>
  <c r="AP7" i="3"/>
  <c r="AR7" i="3" s="1"/>
  <c r="E37" i="2"/>
  <c r="E36" i="2"/>
  <c r="D36" i="2"/>
  <c r="E35" i="2"/>
  <c r="E34" i="2"/>
  <c r="E33" i="2"/>
  <c r="D33" i="2"/>
  <c r="E32" i="2"/>
  <c r="E31" i="2"/>
  <c r="E30" i="2"/>
  <c r="D30" i="2"/>
  <c r="E29" i="2"/>
  <c r="E28" i="2"/>
  <c r="E27" i="2"/>
  <c r="D27" i="2"/>
  <c r="C30" i="2"/>
  <c r="C36" i="2"/>
  <c r="C33" i="2"/>
  <c r="C27" i="2"/>
  <c r="AP22" i="2"/>
  <c r="AP21" i="2"/>
  <c r="AP20" i="2"/>
  <c r="AP19" i="2"/>
  <c r="AP18" i="2"/>
  <c r="AP15" i="2"/>
  <c r="AR15" i="2" s="1"/>
  <c r="AP11" i="2"/>
  <c r="AR11" i="2" s="1"/>
  <c r="AP7" i="2"/>
  <c r="AR7" i="2" s="1"/>
  <c r="E37" i="1"/>
  <c r="E36" i="1"/>
  <c r="D36" i="1"/>
  <c r="E35" i="1"/>
  <c r="E34" i="1"/>
  <c r="E33" i="1"/>
  <c r="D33" i="1"/>
  <c r="E32" i="1"/>
  <c r="E31" i="1"/>
  <c r="E30" i="1"/>
  <c r="D30" i="1"/>
  <c r="E29" i="1"/>
  <c r="E28" i="1"/>
  <c r="E27" i="1"/>
  <c r="D27" i="1"/>
  <c r="C36" i="1"/>
  <c r="AP22" i="1"/>
  <c r="AP21" i="1"/>
  <c r="AP20" i="1"/>
  <c r="AP19" i="1"/>
  <c r="AI18" i="1"/>
  <c r="AI17" i="1"/>
  <c r="C33" i="1" s="1"/>
  <c r="AI16" i="1"/>
  <c r="AP16" i="1" s="1"/>
  <c r="AI15" i="1"/>
  <c r="AL15" i="1"/>
  <c r="AL11" i="1"/>
  <c r="AI11" i="1"/>
  <c r="AI7" i="1"/>
  <c r="AL7" i="1" s="1"/>
  <c r="AR19" i="2" l="1"/>
  <c r="AR19" i="4"/>
  <c r="AR19" i="1"/>
  <c r="AP7" i="1"/>
  <c r="AR7" i="1" s="1"/>
  <c r="C30" i="4"/>
  <c r="AP15" i="1"/>
  <c r="AR15" i="1" s="1"/>
  <c r="C27" i="1"/>
  <c r="AP15" i="4"/>
  <c r="AR15" i="4" s="1"/>
  <c r="AP11" i="1"/>
  <c r="AR11" i="1" s="1"/>
  <c r="C30" i="1"/>
</calcChain>
</file>

<file path=xl/comments1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2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3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4.xml><?xml version="1.0" encoding="utf-8"?>
<comments xmlns="http://schemas.openxmlformats.org/spreadsheetml/2006/main">
  <authors>
    <author>Lorena Rodriguez</author>
    <author>Angie Dayana Hernandez Lobaton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AL17" authorId="1" shapeId="0">
      <text>
        <r>
          <rPr>
            <b/>
            <sz val="9"/>
            <color indexed="81"/>
            <rFont val="Tahoma"/>
            <family val="2"/>
          </rPr>
          <t xml:space="preserve">En cuanto a estudios y diseños, para el caso de estudios de suelos, se ejecuto fisicamente en julio, pero no ha sido posible efecturar el pago por errores en el cargue de la factura.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5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6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sharedStrings.xml><?xml version="1.0" encoding="utf-8"?>
<sst xmlns="http://schemas.openxmlformats.org/spreadsheetml/2006/main" count="748" uniqueCount="175">
  <si>
    <t>Sistema Integrado de Gestión de Calidad y Ambiental</t>
  </si>
  <si>
    <t>ALIMENTAR EL INDICADOR DESDE ACÁ</t>
  </si>
  <si>
    <t xml:space="preserve">FICHA TÉCNICA INDICADORES DE GESTIÓN </t>
  </si>
  <si>
    <t>CUADRO DE REPORTE CUATRIENIO 2019 - 2022</t>
  </si>
  <si>
    <t>CÓDIGO</t>
  </si>
  <si>
    <t>ICFE-P-01-F-02</t>
  </si>
  <si>
    <t>VERSIÓN</t>
  </si>
  <si>
    <t>01</t>
  </si>
  <si>
    <t>VIGENCIA</t>
  </si>
  <si>
    <t>09 ABR 2021</t>
  </si>
  <si>
    <t>Página</t>
  </si>
  <si>
    <t>1</t>
  </si>
  <si>
    <t>AÑO</t>
  </si>
  <si>
    <t>TRIMESTRE</t>
  </si>
  <si>
    <t>PROGRAMADO</t>
  </si>
  <si>
    <t>EJECUTADO</t>
  </si>
  <si>
    <t>TOTAL TRIM</t>
  </si>
  <si>
    <t>TOTAL AÑO</t>
  </si>
  <si>
    <t>ÁREA O DEPENDENCIA</t>
  </si>
  <si>
    <t>GRUPO DE PROYECTOS DE INVERSIÓN (Diseño y Desarrollo de proyectos)</t>
  </si>
  <si>
    <t>31 DE MARZO 2019</t>
  </si>
  <si>
    <t>30 DE JUNIO 2019</t>
  </si>
  <si>
    <t>DEFINICIÓN DEL INDICADOR</t>
  </si>
  <si>
    <t>30 DE SEPTIEMBRE 2019</t>
  </si>
  <si>
    <t>NOMBRE DEL INDICADOR</t>
  </si>
  <si>
    <t>31 DE DICIEMBRE DE 2019</t>
  </si>
  <si>
    <t>Cumplimiento de presupuesto de mantenimiento estructural de vivienda fiscal a nivel nacional</t>
  </si>
  <si>
    <t>31 DE MARZO 2020</t>
  </si>
  <si>
    <t>OBJETIVO DEL INDICADOR</t>
  </si>
  <si>
    <t>TIPO DE INDICADOR</t>
  </si>
  <si>
    <t>LINEA BASE</t>
  </si>
  <si>
    <t>META OBJETIVO</t>
  </si>
  <si>
    <t>30 DE JUNIO 2020</t>
  </si>
  <si>
    <t>META</t>
  </si>
  <si>
    <t xml:space="preserve">PLAZO  DE CUMPLIMIENTO </t>
  </si>
  <si>
    <t>VIGENCIA DE CUMPLIMENTO</t>
  </si>
  <si>
    <t>30 DE SEPTIEMBRE 2020</t>
  </si>
  <si>
    <t>Realizar el seguimiento de la ejecución del presupuesto de mantenimiento</t>
  </si>
  <si>
    <t>Indicador Económico</t>
  </si>
  <si>
    <t>31 DE DICIEMBRE DE 2020</t>
  </si>
  <si>
    <t>INFORMACIÓN PARA LA MEDICIÓN DEL INDICADOR</t>
  </si>
  <si>
    <t xml:space="preserve"> </t>
  </si>
  <si>
    <t>31 DE MARZO 2021</t>
  </si>
  <si>
    <t>UNIDAD DE MEDIDA</t>
  </si>
  <si>
    <t>FRECUENCIA</t>
  </si>
  <si>
    <t>META DEL PERIODO</t>
  </si>
  <si>
    <t>RESPONSABLE MEDICIÓN Y ANÁLISIS</t>
  </si>
  <si>
    <t>ESCALA DE CUMPLIMIENTO</t>
  </si>
  <si>
    <t>30 DE JUNIO 2021</t>
  </si>
  <si>
    <t>DEFICIENTE</t>
  </si>
  <si>
    <t>ACEPTABLE</t>
  </si>
  <si>
    <t>BUENO</t>
  </si>
  <si>
    <t>30 DE SEPTIEMBRE 2021</t>
  </si>
  <si>
    <t>Porcentaje</t>
  </si>
  <si>
    <t>Trimestral</t>
  </si>
  <si>
    <t>0% - 60%</t>
  </si>
  <si>
    <t>61% - 80%</t>
  </si>
  <si>
    <t>81% - 100%</t>
  </si>
  <si>
    <t>31 DE DICIEMBRE DE 2021</t>
  </si>
  <si>
    <t>FUENTE DE INFORMACIÓN</t>
  </si>
  <si>
    <t>FÓRMULA DE CÁLCULO</t>
  </si>
  <si>
    <t>31 DE MARZO 2022</t>
  </si>
  <si>
    <t>Plan Anual de Adquisiciones</t>
  </si>
  <si>
    <t>30 DE JUNIO 2022</t>
  </si>
  <si>
    <t>COMPORTAMIENTO INDICADOR</t>
  </si>
  <si>
    <t>30 DE SEPTIEMBRE 2022</t>
  </si>
  <si>
    <t>Meses</t>
  </si>
  <si>
    <t>ENE</t>
  </si>
  <si>
    <t>FEB</t>
  </si>
  <si>
    <t>MAR</t>
  </si>
  <si>
    <t>ABR</t>
  </si>
  <si>
    <t>MAY</t>
  </si>
  <si>
    <t>JUN</t>
  </si>
  <si>
    <t>JUL</t>
  </si>
  <si>
    <t>AGOT</t>
  </si>
  <si>
    <t>SEPT</t>
  </si>
  <si>
    <t>OCT</t>
  </si>
  <si>
    <t>NOV</t>
  </si>
  <si>
    <t>DIC</t>
  </si>
  <si>
    <t>31 DE DICIEMBRE DE 2022</t>
  </si>
  <si>
    <t>Dato Numerador</t>
  </si>
  <si>
    <t>Dato Denominador</t>
  </si>
  <si>
    <t>MEDICIÓN</t>
  </si>
  <si>
    <t>Periodo</t>
  </si>
  <si>
    <t>Datos</t>
  </si>
  <si>
    <t>Meta Vigencia</t>
  </si>
  <si>
    <t>Meta Objetivo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</si>
  <si>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</si>
  <si>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</si>
  <si>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</si>
  <si>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</si>
  <si>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</si>
  <si>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</si>
  <si>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</si>
  <si>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</si>
  <si>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</si>
  <si>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</si>
  <si>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</si>
  <si>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</si>
  <si>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Análisis/Interpretación de Resultados del Indicador</t>
  </si>
  <si>
    <t>Observaciones</t>
  </si>
  <si>
    <t xml:space="preserve">Requiere Acción Correctiva, Preventiva o de Mejora:                                                      </t>
  </si>
  <si>
    <t>NO:</t>
  </si>
  <si>
    <t>x</t>
  </si>
  <si>
    <t>SI</t>
  </si>
  <si>
    <t>Notas:</t>
  </si>
  <si>
    <t>Cumplimiento plan de diseños de mantenimiento</t>
  </si>
  <si>
    <t>Contar con los diseños planeados para ejecutar los mantenimientos programados</t>
  </si>
  <si>
    <t>Indicador de eficacia</t>
  </si>
  <si>
    <t>Plan estratégico cuatrienal 2019-2022</t>
  </si>
  <si>
    <t>plan estrategico: 138</t>
  </si>
  <si>
    <t>pla de adquisiciones: 138</t>
  </si>
  <si>
    <t>Cumplimiento plan de mantenimientos</t>
  </si>
  <si>
    <t>plan estrategico 106</t>
  </si>
  <si>
    <t>plan de adquisiciones: la ultima version: 42</t>
  </si>
  <si>
    <t>Verificar la ejecución de los mantenimientos a las unidades de vivienda programadas para la vigencia</t>
  </si>
  <si>
    <t>Indicador de eficiencia</t>
  </si>
  <si>
    <t>plan estrategico: 50</t>
  </si>
  <si>
    <t>plan de adquisiciones: 125</t>
  </si>
  <si>
    <t>Cumplimiento de presupuesto de construcción de vivienda fiscal a nivel nacional</t>
  </si>
  <si>
    <t>Efectuar el seguimiento de la ejecución del presupuesto de construcción</t>
  </si>
  <si>
    <t>Cumplimiento plan de diseños de construcción</t>
  </si>
  <si>
    <t>Contar con los diseños planeados para ejecutar las construcciones programadas</t>
  </si>
  <si>
    <t>Cumplimiento plan de construcciones</t>
  </si>
  <si>
    <t>Verificar la ejecución de las construcciones programadas para la vigencia</t>
  </si>
  <si>
    <t xml:space="preserve">En el segundo trimestre del año 2022 se habrán recibido 60 viviendas nuevas construidas. </t>
  </si>
  <si>
    <t>PSD. Fabian González</t>
  </si>
  <si>
    <t>MARZO</t>
  </si>
  <si>
    <t>JUNIO</t>
  </si>
  <si>
    <t>INT BUENAVISTA</t>
  </si>
  <si>
    <t>OBRA BUENAVISTA</t>
  </si>
  <si>
    <t>OBRA LARANDIA</t>
  </si>
  <si>
    <t>INT SAN JOSÉ</t>
  </si>
  <si>
    <t>INT LARANDIA</t>
  </si>
  <si>
    <t>JONATHAN CALA</t>
  </si>
  <si>
    <t>YENNY MONTERO</t>
  </si>
  <si>
    <t>SEPTIEMBRE</t>
  </si>
  <si>
    <t>OMAR LATORRE</t>
  </si>
  <si>
    <t>OBRA SAN JOSE</t>
  </si>
  <si>
    <t>OBRA NILO</t>
  </si>
  <si>
    <t>INT NILO</t>
  </si>
  <si>
    <t>GAST ADMIN</t>
  </si>
  <si>
    <t>TOTALES</t>
  </si>
  <si>
    <t>Paquete Técnico Cúcuta</t>
  </si>
  <si>
    <t>DISEÑO</t>
  </si>
  <si>
    <t>UN</t>
  </si>
  <si>
    <t>Paquete Técnico 10 Pisos</t>
  </si>
  <si>
    <t>Paquete Técnico Archivo</t>
  </si>
  <si>
    <t>DICIEMBRE</t>
  </si>
  <si>
    <t>TOTAL</t>
  </si>
  <si>
    <t>VIVIENDAS</t>
  </si>
  <si>
    <t>San José</t>
  </si>
  <si>
    <t>villa</t>
  </si>
  <si>
    <t>bogota</t>
  </si>
  <si>
    <t>medellín</t>
  </si>
  <si>
    <t>monteria</t>
  </si>
  <si>
    <t>plan de adquisiciones: 104</t>
  </si>
  <si>
    <t>resago 2021: 30</t>
  </si>
  <si>
    <t>MTTO ED CUMARIBO</t>
  </si>
  <si>
    <t>MTTO ED JAIME ROOKE</t>
  </si>
  <si>
    <t>MTTO ED MEDELLÍN</t>
  </si>
  <si>
    <t>MTTO RICAURTE</t>
  </si>
  <si>
    <t>MTTO MONTERIA</t>
  </si>
  <si>
    <t>MTTO TANQUES</t>
  </si>
  <si>
    <t>MTTO SANTA BARBARA</t>
  </si>
  <si>
    <t>MTTO VENCEDORES</t>
  </si>
  <si>
    <t>MTTO CALI</t>
  </si>
  <si>
    <t>MARIO BOADA</t>
  </si>
  <si>
    <t>RONALD CALA</t>
  </si>
  <si>
    <t>MTTO ED MEDELLÍN Y YARIGUIES</t>
  </si>
  <si>
    <t>GASTOS ADMIN</t>
  </si>
  <si>
    <t>MTTO ED RICAURTE</t>
  </si>
  <si>
    <t>MTTO ED SINU</t>
  </si>
  <si>
    <t>MTTO TANQUES P300</t>
  </si>
  <si>
    <t>INT MTTO ED 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</si>
</sst>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0.0%"/>
  </numFmts>
  <fonts count="13">
    <font>
      <sz val="11"/>
      <color indexed="8"/>
      <name val="Arial1"/>
    </font>
    <font>
      <sz val="11"/>
      <color indexed="8"/>
      <name val="Arial1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sz val="10"/>
      <color indexed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-0.249977111117893"/>
        <bgColor indexed="45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/>
      <diagonal/>
    </border>
    <border>
      <left/>
      <right style="thin">
        <color theme="4" tint="0.3999755851924192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0">
    <xf numFmtId="0" fontId="0" fillId="0" borderId="0" xfId="0"/>
    <xf numFmtId="0" fontId="4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vertical="center"/>
    </xf>
    <xf numFmtId="0" fontId="9" fillId="5" borderId="9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0" fontId="3" fillId="0" borderId="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9" fillId="0" borderId="0" xfId="0" applyNumberFormat="1" applyFont="1" applyBorder="1" applyAlignment="1">
      <alignment horizontal="right" vertical="center" wrapText="1"/>
    </xf>
    <xf numFmtId="0" fontId="3" fillId="0" borderId="8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horizontal="justify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9" fontId="3" fillId="0" borderId="11" xfId="0" applyNumberFormat="1" applyFont="1" applyBorder="1" applyAlignment="1">
      <alignment horizontal="center" vertical="center" wrapText="1"/>
    </xf>
    <xf numFmtId="9" fontId="3" fillId="0" borderId="11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vertical="center" wrapText="1"/>
    </xf>
    <xf numFmtId="44" fontId="3" fillId="0" borderId="0" xfId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11" borderId="4" xfId="0" applyNumberFormat="1" applyFont="1" applyFill="1" applyBorder="1" applyAlignment="1">
      <alignment vertical="center" wrapText="1"/>
    </xf>
    <xf numFmtId="44" fontId="3" fillId="11" borderId="6" xfId="1" applyFont="1" applyFill="1" applyBorder="1" applyAlignment="1">
      <alignment vertical="center" wrapText="1"/>
    </xf>
    <xf numFmtId="0" fontId="3" fillId="11" borderId="7" xfId="0" applyNumberFormat="1" applyFont="1" applyFill="1" applyBorder="1" applyAlignment="1">
      <alignment vertical="center" wrapText="1"/>
    </xf>
    <xf numFmtId="44" fontId="3" fillId="11" borderId="8" xfId="1" applyFont="1" applyFill="1" applyBorder="1" applyAlignment="1">
      <alignment vertical="center" wrapText="1"/>
    </xf>
    <xf numFmtId="0" fontId="3" fillId="11" borderId="10" xfId="0" applyNumberFormat="1" applyFont="1" applyFill="1" applyBorder="1" applyAlignment="1">
      <alignment vertical="center" wrapText="1"/>
    </xf>
    <xf numFmtId="44" fontId="3" fillId="11" borderId="12" xfId="1" applyFont="1" applyFill="1" applyBorder="1" applyAlignment="1">
      <alignment vertical="center" wrapText="1"/>
    </xf>
    <xf numFmtId="0" fontId="3" fillId="12" borderId="4" xfId="0" applyNumberFormat="1" applyFont="1" applyFill="1" applyBorder="1" applyAlignment="1">
      <alignment vertical="center" wrapText="1"/>
    </xf>
    <xf numFmtId="44" fontId="3" fillId="12" borderId="6" xfId="1" applyFont="1" applyFill="1" applyBorder="1" applyAlignment="1">
      <alignment vertical="center" wrapText="1"/>
    </xf>
    <xf numFmtId="0" fontId="3" fillId="12" borderId="7" xfId="0" applyNumberFormat="1" applyFont="1" applyFill="1" applyBorder="1" applyAlignment="1">
      <alignment vertical="center" wrapText="1"/>
    </xf>
    <xf numFmtId="44" fontId="3" fillId="12" borderId="8" xfId="1" applyFont="1" applyFill="1" applyBorder="1" applyAlignment="1">
      <alignment vertical="center" wrapText="1"/>
    </xf>
    <xf numFmtId="0" fontId="3" fillId="12" borderId="10" xfId="0" applyNumberFormat="1" applyFont="1" applyFill="1" applyBorder="1" applyAlignment="1">
      <alignment vertical="center" wrapText="1"/>
    </xf>
    <xf numFmtId="44" fontId="3" fillId="12" borderId="12" xfId="1" applyFont="1" applyFill="1" applyBorder="1" applyAlignment="1">
      <alignment vertical="center" wrapText="1"/>
    </xf>
    <xf numFmtId="0" fontId="3" fillId="4" borderId="4" xfId="0" applyNumberFormat="1" applyFont="1" applyFill="1" applyBorder="1" applyAlignment="1">
      <alignment vertical="center" wrapText="1"/>
    </xf>
    <xf numFmtId="44" fontId="3" fillId="4" borderId="6" xfId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44" fontId="3" fillId="4" borderId="8" xfId="1" applyFont="1" applyFill="1" applyBorder="1" applyAlignment="1">
      <alignment vertical="center" wrapText="1"/>
    </xf>
    <xf numFmtId="0" fontId="3" fillId="4" borderId="10" xfId="0" applyNumberFormat="1" applyFont="1" applyFill="1" applyBorder="1" applyAlignment="1">
      <alignment vertical="center" wrapText="1"/>
    </xf>
    <xf numFmtId="44" fontId="3" fillId="4" borderId="12" xfId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4" fontId="9" fillId="4" borderId="3" xfId="1" applyFont="1" applyFill="1" applyBorder="1" applyAlignment="1">
      <alignment vertical="center" wrapText="1"/>
    </xf>
    <xf numFmtId="0" fontId="3" fillId="11" borderId="9" xfId="0" applyNumberFormat="1" applyFont="1" applyFill="1" applyBorder="1" applyAlignment="1">
      <alignment vertical="center" wrapText="1"/>
    </xf>
    <xf numFmtId="44" fontId="9" fillId="11" borderId="9" xfId="1" applyFont="1" applyFill="1" applyBorder="1" applyAlignment="1">
      <alignment vertical="center" wrapText="1"/>
    </xf>
    <xf numFmtId="0" fontId="3" fillId="12" borderId="9" xfId="0" applyNumberFormat="1" applyFont="1" applyFill="1" applyBorder="1" applyAlignment="1">
      <alignment vertical="center" wrapText="1"/>
    </xf>
    <xf numFmtId="44" fontId="9" fillId="12" borderId="9" xfId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12" borderId="9" xfId="0" applyNumberFormat="1" applyFont="1" applyFill="1" applyBorder="1" applyAlignment="1">
      <alignment horizontal="center" vertical="center" wrapText="1"/>
    </xf>
    <xf numFmtId="0" fontId="3" fillId="13" borderId="9" xfId="0" applyNumberFormat="1" applyFont="1" applyFill="1" applyBorder="1" applyAlignment="1">
      <alignment vertical="center" wrapText="1"/>
    </xf>
    <xf numFmtId="0" fontId="3" fillId="6" borderId="9" xfId="0" applyNumberFormat="1" applyFont="1" applyFill="1" applyBorder="1" applyAlignment="1">
      <alignment vertical="center" wrapText="1"/>
    </xf>
    <xf numFmtId="0" fontId="3" fillId="6" borderId="9" xfId="0" applyNumberFormat="1" applyFont="1" applyFill="1" applyBorder="1" applyAlignment="1">
      <alignment horizontal="center" vertical="center" wrapText="1"/>
    </xf>
    <xf numFmtId="0" fontId="9" fillId="12" borderId="9" xfId="0" applyNumberFormat="1" applyFont="1" applyFill="1" applyBorder="1" applyAlignment="1">
      <alignment vertical="center" wrapText="1"/>
    </xf>
    <xf numFmtId="0" fontId="9" fillId="12" borderId="9" xfId="0" applyNumberFormat="1" applyFont="1" applyFill="1" applyBorder="1" applyAlignment="1">
      <alignment horizontal="center" vertical="center" wrapText="1"/>
    </xf>
    <xf numFmtId="0" fontId="9" fillId="6" borderId="9" xfId="0" applyNumberFormat="1" applyFont="1" applyFill="1" applyBorder="1" applyAlignment="1">
      <alignment vertical="center" wrapText="1"/>
    </xf>
    <xf numFmtId="0" fontId="9" fillId="6" borderId="9" xfId="0" applyNumberFormat="1" applyFont="1" applyFill="1" applyBorder="1" applyAlignment="1">
      <alignment horizontal="center" vertical="center" wrapText="1"/>
    </xf>
    <xf numFmtId="0" fontId="3" fillId="13" borderId="9" xfId="0" applyNumberFormat="1" applyFont="1" applyFill="1" applyBorder="1" applyAlignment="1">
      <alignment horizontal="center" vertical="center" wrapText="1"/>
    </xf>
    <xf numFmtId="0" fontId="9" fillId="13" borderId="9" xfId="0" applyNumberFormat="1" applyFont="1" applyFill="1" applyBorder="1" applyAlignment="1">
      <alignment horizontal="center" vertical="center" wrapText="1"/>
    </xf>
    <xf numFmtId="0" fontId="3" fillId="14" borderId="9" xfId="0" applyNumberFormat="1" applyFont="1" applyFill="1" applyBorder="1" applyAlignment="1">
      <alignment horizontal="center" vertical="center" wrapText="1"/>
    </xf>
    <xf numFmtId="0" fontId="9" fillId="14" borderId="9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9" fillId="4" borderId="9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vertical="center" wrapText="1"/>
    </xf>
    <xf numFmtId="44" fontId="3" fillId="4" borderId="9" xfId="1" applyFont="1" applyFill="1" applyBorder="1" applyAlignment="1">
      <alignment vertical="center" wrapText="1"/>
    </xf>
    <xf numFmtId="0" fontId="9" fillId="4" borderId="9" xfId="0" applyNumberFormat="1" applyFont="1" applyFill="1" applyBorder="1" applyAlignment="1">
      <alignment vertical="center" wrapText="1"/>
    </xf>
    <xf numFmtId="44" fontId="9" fillId="4" borderId="9" xfId="1" applyFont="1" applyFill="1" applyBorder="1" applyAlignment="1">
      <alignment vertical="center" wrapText="1"/>
    </xf>
    <xf numFmtId="44" fontId="3" fillId="6" borderId="9" xfId="1" applyFont="1" applyFill="1" applyBorder="1" applyAlignment="1">
      <alignment vertical="center" wrapText="1"/>
    </xf>
    <xf numFmtId="44" fontId="9" fillId="6" borderId="9" xfId="1" applyFont="1" applyFill="1" applyBorder="1" applyAlignment="1">
      <alignment vertical="center" wrapText="1"/>
    </xf>
    <xf numFmtId="44" fontId="3" fillId="13" borderId="9" xfId="1" applyFont="1" applyFill="1" applyBorder="1" applyAlignment="1">
      <alignment vertical="center" wrapText="1"/>
    </xf>
    <xf numFmtId="0" fontId="9" fillId="13" borderId="9" xfId="0" applyNumberFormat="1" applyFont="1" applyFill="1" applyBorder="1" applyAlignment="1">
      <alignment vertical="center" wrapText="1"/>
    </xf>
    <xf numFmtId="44" fontId="9" fillId="13" borderId="9" xfId="1" applyFont="1" applyFill="1" applyBorder="1" applyAlignment="1">
      <alignment vertical="center" wrapText="1"/>
    </xf>
    <xf numFmtId="44" fontId="3" fillId="12" borderId="9" xfId="1" applyFont="1" applyFill="1" applyBorder="1" applyAlignment="1">
      <alignment vertical="center" wrapText="1"/>
    </xf>
    <xf numFmtId="0" fontId="9" fillId="4" borderId="9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9" fillId="13" borderId="9" xfId="0" applyNumberFormat="1" applyFont="1" applyFill="1" applyBorder="1" applyAlignment="1">
      <alignment horizontal="center" vertical="center" wrapText="1"/>
    </xf>
    <xf numFmtId="0" fontId="9" fillId="6" borderId="9" xfId="0" applyNumberFormat="1" applyFont="1" applyFill="1" applyBorder="1" applyAlignment="1">
      <alignment horizontal="center" vertical="center" wrapText="1"/>
    </xf>
    <xf numFmtId="0" fontId="9" fillId="12" borderId="9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0" fontId="7" fillId="4" borderId="9" xfId="2" applyNumberFormat="1" applyFont="1" applyFill="1" applyBorder="1" applyAlignment="1">
      <alignment horizontal="center" vertical="center"/>
    </xf>
    <xf numFmtId="0" fontId="4" fillId="4" borderId="9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/>
    </xf>
    <xf numFmtId="44" fontId="7" fillId="4" borderId="4" xfId="1" applyFont="1" applyFill="1" applyBorder="1" applyAlignment="1">
      <alignment horizontal="center" vertical="center"/>
    </xf>
    <xf numFmtId="44" fontId="7" fillId="4" borderId="5" xfId="1" applyFont="1" applyFill="1" applyBorder="1" applyAlignment="1">
      <alignment horizontal="center" vertical="center"/>
    </xf>
    <xf numFmtId="44" fontId="7" fillId="4" borderId="6" xfId="1" applyFont="1" applyFill="1" applyBorder="1" applyAlignment="1">
      <alignment horizontal="center" vertical="center"/>
    </xf>
    <xf numFmtId="44" fontId="7" fillId="4" borderId="7" xfId="1" applyFont="1" applyFill="1" applyBorder="1" applyAlignment="1">
      <alignment horizontal="center" vertical="center"/>
    </xf>
    <xf numFmtId="44" fontId="7" fillId="4" borderId="0" xfId="1" applyFont="1" applyFill="1" applyBorder="1" applyAlignment="1">
      <alignment horizontal="center" vertical="center"/>
    </xf>
    <xf numFmtId="44" fontId="7" fillId="4" borderId="8" xfId="1" applyFont="1" applyFill="1" applyBorder="1" applyAlignment="1">
      <alignment horizontal="center" vertical="center"/>
    </xf>
    <xf numFmtId="44" fontId="7" fillId="4" borderId="10" xfId="1" applyFont="1" applyFill="1" applyBorder="1" applyAlignment="1">
      <alignment horizontal="center" vertical="center"/>
    </xf>
    <xf numFmtId="44" fontId="7" fillId="4" borderId="11" xfId="1" applyFont="1" applyFill="1" applyBorder="1" applyAlignment="1">
      <alignment horizontal="center" vertical="center"/>
    </xf>
    <xf numFmtId="44" fontId="7" fillId="4" borderId="12" xfId="1" applyFont="1" applyFill="1" applyBorder="1" applyAlignment="1">
      <alignment horizontal="center" vertical="center"/>
    </xf>
    <xf numFmtId="9" fontId="7" fillId="4" borderId="4" xfId="2" applyFont="1" applyFill="1" applyBorder="1" applyAlignment="1">
      <alignment horizontal="center" vertical="center"/>
    </xf>
    <xf numFmtId="9" fontId="7" fillId="4" borderId="6" xfId="2" applyFont="1" applyFill="1" applyBorder="1" applyAlignment="1">
      <alignment horizontal="center" vertical="center"/>
    </xf>
    <xf numFmtId="9" fontId="7" fillId="4" borderId="7" xfId="2" applyFont="1" applyFill="1" applyBorder="1" applyAlignment="1">
      <alignment horizontal="center" vertical="center"/>
    </xf>
    <xf numFmtId="9" fontId="7" fillId="4" borderId="8" xfId="2" applyFont="1" applyFill="1" applyBorder="1" applyAlignment="1">
      <alignment horizontal="center" vertical="center"/>
    </xf>
    <xf numFmtId="9" fontId="7" fillId="4" borderId="10" xfId="2" applyFont="1" applyFill="1" applyBorder="1" applyAlignment="1">
      <alignment horizontal="center" vertical="center"/>
    </xf>
    <xf numFmtId="9" fontId="7" fillId="4" borderId="12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 wrapText="1"/>
    </xf>
    <xf numFmtId="0" fontId="4" fillId="6" borderId="9" xfId="0" applyNumberFormat="1" applyFont="1" applyFill="1" applyBorder="1" applyAlignment="1">
      <alignment horizontal="left" vertical="center"/>
    </xf>
    <xf numFmtId="0" fontId="10" fillId="0" borderId="9" xfId="0" applyNumberFormat="1" applyFont="1" applyFill="1" applyBorder="1" applyAlignment="1">
      <alignment horizontal="center" vertical="center" wrapText="1"/>
    </xf>
    <xf numFmtId="0" fontId="4" fillId="6" borderId="9" xfId="0" applyNumberFormat="1" applyFont="1" applyFill="1" applyBorder="1" applyAlignment="1">
      <alignment horizontal="center" vertical="center"/>
    </xf>
    <xf numFmtId="44" fontId="7" fillId="6" borderId="4" xfId="1" applyFont="1" applyFill="1" applyBorder="1" applyAlignment="1">
      <alignment horizontal="center" vertical="center"/>
    </xf>
    <xf numFmtId="44" fontId="7" fillId="6" borderId="5" xfId="1" applyFont="1" applyFill="1" applyBorder="1" applyAlignment="1">
      <alignment horizontal="center" vertical="center"/>
    </xf>
    <xf numFmtId="44" fontId="7" fillId="6" borderId="6" xfId="1" applyFont="1" applyFill="1" applyBorder="1" applyAlignment="1">
      <alignment horizontal="center" vertical="center"/>
    </xf>
    <xf numFmtId="44" fontId="7" fillId="6" borderId="7" xfId="1" applyFont="1" applyFill="1" applyBorder="1" applyAlignment="1">
      <alignment horizontal="center" vertical="center"/>
    </xf>
    <xf numFmtId="44" fontId="7" fillId="6" borderId="0" xfId="1" applyFont="1" applyFill="1" applyBorder="1" applyAlignment="1">
      <alignment horizontal="center" vertical="center"/>
    </xf>
    <xf numFmtId="44" fontId="7" fillId="6" borderId="8" xfId="1" applyFont="1" applyFill="1" applyBorder="1" applyAlignment="1">
      <alignment horizontal="center" vertical="center"/>
    </xf>
    <xf numFmtId="44" fontId="7" fillId="6" borderId="10" xfId="1" applyFont="1" applyFill="1" applyBorder="1" applyAlignment="1">
      <alignment horizontal="center" vertical="center"/>
    </xf>
    <xf numFmtId="44" fontId="7" fillId="6" borderId="11" xfId="1" applyFont="1" applyFill="1" applyBorder="1" applyAlignment="1">
      <alignment horizontal="center" vertical="center"/>
    </xf>
    <xf numFmtId="44" fontId="7" fillId="6" borderId="12" xfId="1" applyFont="1" applyFill="1" applyBorder="1" applyAlignment="1">
      <alignment horizontal="center" vertical="center"/>
    </xf>
    <xf numFmtId="164" fontId="7" fillId="6" borderId="4" xfId="2" applyNumberFormat="1" applyFont="1" applyFill="1" applyBorder="1" applyAlignment="1">
      <alignment horizontal="center" vertical="center"/>
    </xf>
    <xf numFmtId="164" fontId="7" fillId="6" borderId="6" xfId="2" applyNumberFormat="1" applyFont="1" applyFill="1" applyBorder="1" applyAlignment="1">
      <alignment horizontal="center" vertical="center"/>
    </xf>
    <xf numFmtId="164" fontId="7" fillId="6" borderId="7" xfId="2" applyNumberFormat="1" applyFont="1" applyFill="1" applyBorder="1" applyAlignment="1">
      <alignment horizontal="center" vertical="center"/>
    </xf>
    <xf numFmtId="164" fontId="7" fillId="6" borderId="8" xfId="2" applyNumberFormat="1" applyFont="1" applyFill="1" applyBorder="1" applyAlignment="1">
      <alignment horizontal="center" vertical="center"/>
    </xf>
    <xf numFmtId="164" fontId="7" fillId="6" borderId="10" xfId="2" applyNumberFormat="1" applyFont="1" applyFill="1" applyBorder="1" applyAlignment="1">
      <alignment horizontal="center" vertical="center"/>
    </xf>
    <xf numFmtId="164" fontId="7" fillId="6" borderId="12" xfId="2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9" fontId="3" fillId="0" borderId="9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0" fontId="7" fillId="5" borderId="15" xfId="0" applyNumberFormat="1" applyFont="1" applyFill="1" applyBorder="1" applyAlignment="1">
      <alignment horizontal="center" vertical="center" wrapText="1"/>
    </xf>
    <xf numFmtId="0" fontId="7" fillId="5" borderId="16" xfId="0" applyNumberFormat="1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10" xfId="0" applyNumberFormat="1" applyFont="1" applyFill="1" applyBorder="1" applyAlignment="1">
      <alignment horizontal="center" vertical="center" wrapText="1"/>
    </xf>
    <xf numFmtId="0" fontId="7" fillId="5" borderId="12" xfId="0" applyNumberFormat="1" applyFont="1" applyFill="1" applyBorder="1" applyAlignment="1">
      <alignment horizontal="center" vertical="center" wrapText="1"/>
    </xf>
    <xf numFmtId="0" fontId="7" fillId="5" borderId="5" xfId="0" applyNumberFormat="1" applyFont="1" applyFill="1" applyBorder="1" applyAlignment="1">
      <alignment horizontal="center" vertical="center" wrapText="1"/>
    </xf>
    <xf numFmtId="0" fontId="7" fillId="5" borderId="11" xfId="0" applyNumberFormat="1" applyFont="1" applyFill="1" applyBorder="1" applyAlignment="1">
      <alignment horizontal="center" vertical="center" wrapText="1"/>
    </xf>
    <xf numFmtId="0" fontId="7" fillId="7" borderId="9" xfId="0" applyNumberFormat="1" applyFont="1" applyFill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9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8" borderId="9" xfId="0" applyNumberFormat="1" applyFont="1" applyFill="1" applyBorder="1" applyAlignment="1">
      <alignment horizontal="center" vertical="center" wrapText="1"/>
    </xf>
    <xf numFmtId="164" fontId="7" fillId="6" borderId="9" xfId="2" applyNumberFormat="1" applyFont="1" applyFill="1" applyBorder="1" applyAlignment="1">
      <alignment horizontal="center" vertical="center"/>
    </xf>
    <xf numFmtId="0" fontId="7" fillId="5" borderId="9" xfId="0" applyNumberFormat="1" applyFont="1" applyFill="1" applyBorder="1" applyAlignment="1">
      <alignment horizontal="center" vertical="center" wrapText="1"/>
    </xf>
    <xf numFmtId="44" fontId="7" fillId="4" borderId="9" xfId="1" applyFont="1" applyFill="1" applyBorder="1" applyAlignment="1">
      <alignment horizontal="center" vertical="center"/>
    </xf>
    <xf numFmtId="9" fontId="7" fillId="4" borderId="9" xfId="2" applyFont="1" applyFill="1" applyBorder="1" applyAlignment="1">
      <alignment horizontal="center" vertical="center"/>
    </xf>
    <xf numFmtId="0" fontId="4" fillId="9" borderId="9" xfId="0" applyNumberFormat="1" applyFont="1" applyFill="1" applyBorder="1" applyAlignment="1">
      <alignment horizontal="center" vertical="center" wrapText="1"/>
    </xf>
    <xf numFmtId="0" fontId="4" fillId="10" borderId="9" xfId="0" applyNumberFormat="1" applyFont="1" applyFill="1" applyBorder="1" applyAlignment="1">
      <alignment horizontal="center" vertical="center" wrapText="1"/>
    </xf>
    <xf numFmtId="44" fontId="7" fillId="4" borderId="1" xfId="1" applyFont="1" applyFill="1" applyBorder="1" applyAlignment="1">
      <alignment horizontal="center" vertical="center"/>
    </xf>
    <xf numFmtId="44" fontId="7" fillId="4" borderId="2" xfId="1" applyFont="1" applyFill="1" applyBorder="1" applyAlignment="1">
      <alignment horizontal="center" vertical="center"/>
    </xf>
    <xf numFmtId="44" fontId="7" fillId="4" borderId="3" xfId="1" applyFont="1" applyFill="1" applyBorder="1" applyAlignment="1">
      <alignment horizontal="center" vertical="center"/>
    </xf>
    <xf numFmtId="9" fontId="7" fillId="6" borderId="9" xfId="2" applyFont="1" applyFill="1" applyBorder="1" applyAlignment="1">
      <alignment horizontal="center" vertical="center"/>
    </xf>
    <xf numFmtId="10" fontId="7" fillId="6" borderId="9" xfId="2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4" fontId="7" fillId="6" borderId="9" xfId="1" applyFont="1" applyFill="1" applyBorder="1" applyAlignment="1">
      <alignment horizontal="center" vertical="center"/>
    </xf>
    <xf numFmtId="0" fontId="9" fillId="5" borderId="9" xfId="0" applyNumberFormat="1" applyFont="1" applyFill="1" applyBorder="1" applyAlignment="1">
      <alignment horizontal="left" vertical="center" wrapText="1"/>
    </xf>
    <xf numFmtId="44" fontId="3" fillId="0" borderId="1" xfId="1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2" xfId="1" applyFont="1" applyFill="1" applyBorder="1" applyAlignment="1">
      <alignment horizontal="center" vertical="center" wrapText="1"/>
    </xf>
    <xf numFmtId="44" fontId="3" fillId="0" borderId="3" xfId="1" applyFont="1" applyFill="1" applyBorder="1" applyAlignment="1">
      <alignment horizontal="center" vertical="center" wrapText="1"/>
    </xf>
    <xf numFmtId="0" fontId="9" fillId="5" borderId="9" xfId="0" applyNumberFormat="1" applyFont="1" applyFill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/>
    </xf>
    <xf numFmtId="0" fontId="3" fillId="0" borderId="17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9" fontId="3" fillId="0" borderId="21" xfId="0" applyNumberFormat="1" applyFont="1" applyBorder="1" applyAlignment="1">
      <alignment horizontal="center" vertical="center" wrapText="1"/>
    </xf>
    <xf numFmtId="9" fontId="3" fillId="0" borderId="16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19" xfId="0" applyNumberFormat="1" applyFont="1" applyFill="1" applyBorder="1" applyAlignment="1">
      <alignment vertical="center" wrapText="1"/>
    </xf>
    <xf numFmtId="0" fontId="3" fillId="0" borderId="20" xfId="0" applyNumberFormat="1" applyFont="1" applyFill="1" applyBorder="1" applyAlignment="1">
      <alignment vertical="center" wrapText="1"/>
    </xf>
    <xf numFmtId="0" fontId="3" fillId="0" borderId="22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3" fillId="0" borderId="18" xfId="0" applyNumberFormat="1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7" fillId="5" borderId="10" xfId="0" applyNumberFormat="1" applyFont="1" applyFill="1" applyBorder="1" applyAlignment="1">
      <alignment horizontal="left" vertical="center" wrapText="1"/>
    </xf>
    <xf numFmtId="0" fontId="7" fillId="5" borderId="11" xfId="0" applyNumberFormat="1" applyFont="1" applyFill="1" applyBorder="1" applyAlignment="1">
      <alignment horizontal="left" vertical="center" wrapText="1"/>
    </xf>
    <xf numFmtId="0" fontId="7" fillId="5" borderId="12" xfId="0" applyNumberFormat="1" applyFont="1" applyFill="1" applyBorder="1" applyAlignment="1">
      <alignment horizontal="left" vertical="center" wrapText="1"/>
    </xf>
    <xf numFmtId="0" fontId="3" fillId="0" borderId="15" xfId="0" applyNumberFormat="1" applyFont="1" applyFill="1" applyBorder="1" applyAlignment="1">
      <alignment horizontal="justify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29" xfId="0" applyNumberFormat="1" applyFont="1" applyFill="1" applyBorder="1" applyAlignment="1">
      <alignment horizontal="left" vertical="center" wrapText="1"/>
    </xf>
    <xf numFmtId="0" fontId="3" fillId="0" borderId="26" xfId="0" applyNumberFormat="1" applyFont="1" applyFill="1" applyBorder="1" applyAlignment="1">
      <alignment vertical="center" wrapText="1"/>
    </xf>
    <xf numFmtId="0" fontId="3" fillId="0" borderId="28" xfId="0" applyNumberFormat="1" applyFont="1" applyFill="1" applyBorder="1" applyAlignment="1">
      <alignment vertical="center" wrapText="1"/>
    </xf>
    <xf numFmtId="0" fontId="3" fillId="0" borderId="30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0" fontId="9" fillId="0" borderId="31" xfId="0" applyNumberFormat="1" applyFont="1" applyFill="1" applyBorder="1" applyAlignment="1">
      <alignment horizontal="justify" vertical="center" wrapText="1"/>
    </xf>
    <xf numFmtId="0" fontId="9" fillId="0" borderId="32" xfId="0" applyNumberFormat="1" applyFont="1" applyFill="1" applyBorder="1" applyAlignment="1">
      <alignment horizontal="justify" vertical="center" wrapText="1"/>
    </xf>
    <xf numFmtId="0" fontId="9" fillId="0" borderId="33" xfId="0" applyNumberFormat="1" applyFont="1" applyFill="1" applyBorder="1" applyAlignment="1">
      <alignment horizontal="justify"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9" fillId="5" borderId="23" xfId="0" applyNumberFormat="1" applyFont="1" applyFill="1" applyBorder="1" applyAlignment="1">
      <alignment horizontal="left" vertical="center" wrapText="1"/>
    </xf>
    <xf numFmtId="0" fontId="9" fillId="5" borderId="24" xfId="0" applyNumberFormat="1" applyFont="1" applyFill="1" applyBorder="1" applyAlignment="1">
      <alignment horizontal="left" vertical="center" wrapText="1"/>
    </xf>
    <xf numFmtId="0" fontId="9" fillId="5" borderId="25" xfId="0" applyNumberFormat="1" applyFont="1" applyFill="1" applyBorder="1" applyAlignment="1">
      <alignment horizontal="left" vertical="center" wrapText="1"/>
    </xf>
    <xf numFmtId="0" fontId="3" fillId="0" borderId="26" xfId="0" applyNumberFormat="1" applyFont="1" applyFill="1" applyBorder="1" applyAlignment="1">
      <alignment horizontal="justify" vertical="center" wrapText="1"/>
    </xf>
    <xf numFmtId="0" fontId="3" fillId="0" borderId="27" xfId="0" applyNumberFormat="1" applyFont="1" applyFill="1" applyBorder="1" applyAlignment="1">
      <alignment horizontal="justify" vertical="center" wrapText="1"/>
    </xf>
    <xf numFmtId="0" fontId="3" fillId="0" borderId="28" xfId="0" applyNumberFormat="1" applyFont="1" applyFill="1" applyBorder="1" applyAlignment="1">
      <alignment horizontal="justify" vertical="center" wrapText="1"/>
    </xf>
    <xf numFmtId="0" fontId="9" fillId="14" borderId="9" xfId="0" applyNumberFormat="1" applyFont="1" applyFill="1" applyBorder="1" applyAlignment="1">
      <alignment horizontal="center" vertical="center" wrapText="1"/>
    </xf>
    <xf numFmtId="1" fontId="7" fillId="4" borderId="4" xfId="2" applyNumberFormat="1" applyFont="1" applyFill="1" applyBorder="1" applyAlignment="1">
      <alignment horizontal="center" vertical="center"/>
    </xf>
    <xf numFmtId="1" fontId="7" fillId="4" borderId="5" xfId="2" applyNumberFormat="1" applyFont="1" applyFill="1" applyBorder="1" applyAlignment="1">
      <alignment horizontal="center" vertical="center"/>
    </xf>
    <xf numFmtId="1" fontId="7" fillId="4" borderId="6" xfId="2" applyNumberFormat="1" applyFont="1" applyFill="1" applyBorder="1" applyAlignment="1">
      <alignment horizontal="center" vertical="center"/>
    </xf>
    <xf numFmtId="1" fontId="7" fillId="4" borderId="7" xfId="2" applyNumberFormat="1" applyFont="1" applyFill="1" applyBorder="1" applyAlignment="1">
      <alignment horizontal="center" vertical="center"/>
    </xf>
    <xf numFmtId="1" fontId="7" fillId="4" borderId="0" xfId="2" applyNumberFormat="1" applyFont="1" applyFill="1" applyBorder="1" applyAlignment="1">
      <alignment horizontal="center" vertical="center"/>
    </xf>
    <xf numFmtId="1" fontId="7" fillId="4" borderId="8" xfId="2" applyNumberFormat="1" applyFont="1" applyFill="1" applyBorder="1" applyAlignment="1">
      <alignment horizontal="center" vertical="center"/>
    </xf>
    <xf numFmtId="1" fontId="7" fillId="4" borderId="10" xfId="2" applyNumberFormat="1" applyFont="1" applyFill="1" applyBorder="1" applyAlignment="1">
      <alignment horizontal="center" vertical="center"/>
    </xf>
    <xf numFmtId="1" fontId="7" fillId="4" borderId="11" xfId="2" applyNumberFormat="1" applyFont="1" applyFill="1" applyBorder="1" applyAlignment="1">
      <alignment horizontal="center" vertical="center"/>
    </xf>
    <xf numFmtId="1" fontId="7" fillId="4" borderId="12" xfId="2" applyNumberFormat="1" applyFont="1" applyFill="1" applyBorder="1" applyAlignment="1">
      <alignment horizontal="center" vertical="center"/>
    </xf>
    <xf numFmtId="1" fontId="7" fillId="6" borderId="4" xfId="2" applyNumberFormat="1" applyFont="1" applyFill="1" applyBorder="1" applyAlignment="1">
      <alignment horizontal="center" vertical="center"/>
    </xf>
    <xf numFmtId="1" fontId="7" fillId="6" borderId="5" xfId="2" applyNumberFormat="1" applyFont="1" applyFill="1" applyBorder="1" applyAlignment="1">
      <alignment horizontal="center" vertical="center"/>
    </xf>
    <xf numFmtId="1" fontId="7" fillId="6" borderId="6" xfId="2" applyNumberFormat="1" applyFont="1" applyFill="1" applyBorder="1" applyAlignment="1">
      <alignment horizontal="center" vertical="center"/>
    </xf>
    <xf numFmtId="1" fontId="7" fillId="6" borderId="7" xfId="2" applyNumberFormat="1" applyFont="1" applyFill="1" applyBorder="1" applyAlignment="1">
      <alignment horizontal="center" vertical="center"/>
    </xf>
    <xf numFmtId="1" fontId="7" fillId="6" borderId="0" xfId="2" applyNumberFormat="1" applyFont="1" applyFill="1" applyBorder="1" applyAlignment="1">
      <alignment horizontal="center" vertical="center"/>
    </xf>
    <xf numFmtId="1" fontId="7" fillId="6" borderId="8" xfId="2" applyNumberFormat="1" applyFont="1" applyFill="1" applyBorder="1" applyAlignment="1">
      <alignment horizontal="center" vertical="center"/>
    </xf>
    <xf numFmtId="1" fontId="7" fillId="6" borderId="10" xfId="2" applyNumberFormat="1" applyFont="1" applyFill="1" applyBorder="1" applyAlignment="1">
      <alignment horizontal="center" vertical="center"/>
    </xf>
    <xf numFmtId="1" fontId="7" fillId="6" borderId="11" xfId="2" applyNumberFormat="1" applyFont="1" applyFill="1" applyBorder="1" applyAlignment="1">
      <alignment horizontal="center" vertical="center"/>
    </xf>
    <xf numFmtId="1" fontId="7" fillId="6" borderId="12" xfId="2" applyNumberFormat="1" applyFont="1" applyFill="1" applyBorder="1" applyAlignment="1">
      <alignment horizontal="center" vertical="center"/>
    </xf>
    <xf numFmtId="9" fontId="7" fillId="6" borderId="4" xfId="2" applyFont="1" applyFill="1" applyBorder="1" applyAlignment="1">
      <alignment horizontal="center" vertical="center"/>
    </xf>
    <xf numFmtId="9" fontId="7" fillId="6" borderId="6" xfId="2" applyFont="1" applyFill="1" applyBorder="1" applyAlignment="1">
      <alignment horizontal="center" vertical="center"/>
    </xf>
    <xf numFmtId="9" fontId="7" fillId="6" borderId="7" xfId="2" applyFont="1" applyFill="1" applyBorder="1" applyAlignment="1">
      <alignment horizontal="center" vertical="center"/>
    </xf>
    <xf numFmtId="9" fontId="7" fillId="6" borderId="8" xfId="2" applyFont="1" applyFill="1" applyBorder="1" applyAlignment="1">
      <alignment horizontal="center" vertical="center"/>
    </xf>
    <xf numFmtId="9" fontId="7" fillId="6" borderId="10" xfId="2" applyFont="1" applyFill="1" applyBorder="1" applyAlignment="1">
      <alignment horizontal="center" vertical="center"/>
    </xf>
    <xf numFmtId="9" fontId="7" fillId="6" borderId="12" xfId="2" applyFont="1" applyFill="1" applyBorder="1" applyAlignment="1">
      <alignment horizontal="center" vertical="center"/>
    </xf>
    <xf numFmtId="1" fontId="7" fillId="4" borderId="9" xfId="2" applyNumberFormat="1" applyFont="1" applyFill="1" applyBorder="1" applyAlignment="1">
      <alignment horizontal="center" vertical="center"/>
    </xf>
    <xf numFmtId="1" fontId="7" fillId="6" borderId="9" xfId="2" applyNumberFormat="1" applyFont="1" applyFill="1" applyBorder="1" applyAlignment="1">
      <alignment horizontal="center" vertical="center"/>
    </xf>
    <xf numFmtId="1" fontId="7" fillId="6" borderId="1" xfId="2" applyNumberFormat="1" applyFont="1" applyFill="1" applyBorder="1" applyAlignment="1">
      <alignment horizontal="center" vertical="center"/>
    </xf>
    <xf numFmtId="1" fontId="7" fillId="6" borderId="2" xfId="2" applyNumberFormat="1" applyFont="1" applyFill="1" applyBorder="1" applyAlignment="1">
      <alignment horizontal="center" vertical="center"/>
    </xf>
    <xf numFmtId="1" fontId="7" fillId="6" borderId="3" xfId="2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9" fontId="3" fillId="0" borderId="9" xfId="2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9" fillId="11" borderId="1" xfId="0" applyNumberFormat="1" applyFont="1" applyFill="1" applyBorder="1" applyAlignment="1">
      <alignment horizontal="center" vertical="center" wrapText="1"/>
    </xf>
    <xf numFmtId="0" fontId="9" fillId="11" borderId="3" xfId="0" applyNumberFormat="1" applyFont="1" applyFill="1" applyBorder="1" applyAlignment="1">
      <alignment horizontal="center" vertical="center" wrapText="1"/>
    </xf>
    <xf numFmtId="0" fontId="9" fillId="12" borderId="1" xfId="0" applyNumberFormat="1" applyFont="1" applyFill="1" applyBorder="1" applyAlignment="1">
      <alignment horizontal="center" vertical="center" wrapText="1"/>
    </xf>
    <xf numFmtId="0" fontId="9" fillId="12" borderId="3" xfId="0" applyNumberFormat="1" applyFont="1" applyFill="1" applyBorder="1" applyAlignment="1">
      <alignment horizontal="center" vertical="center" wrapText="1"/>
    </xf>
    <xf numFmtId="0" fontId="7" fillId="4" borderId="4" xfId="2" applyNumberFormat="1" applyFont="1" applyFill="1" applyBorder="1" applyAlignment="1">
      <alignment horizontal="center" vertical="center"/>
    </xf>
    <xf numFmtId="10" fontId="7" fillId="6" borderId="4" xfId="2" applyNumberFormat="1" applyFont="1" applyFill="1" applyBorder="1" applyAlignment="1">
      <alignment horizontal="center" vertical="center"/>
    </xf>
    <xf numFmtId="10" fontId="7" fillId="6" borderId="6" xfId="2" applyNumberFormat="1" applyFont="1" applyFill="1" applyBorder="1" applyAlignment="1">
      <alignment horizontal="center" vertical="center"/>
    </xf>
    <xf numFmtId="10" fontId="7" fillId="6" borderId="7" xfId="2" applyNumberFormat="1" applyFont="1" applyFill="1" applyBorder="1" applyAlignment="1">
      <alignment horizontal="center" vertical="center"/>
    </xf>
    <xf numFmtId="10" fontId="7" fillId="6" borderId="8" xfId="2" applyNumberFormat="1" applyFont="1" applyFill="1" applyBorder="1" applyAlignment="1">
      <alignment horizontal="center" vertical="center"/>
    </xf>
    <xf numFmtId="10" fontId="7" fillId="6" borderId="10" xfId="2" applyNumberFormat="1" applyFont="1" applyFill="1" applyBorder="1" applyAlignment="1">
      <alignment horizontal="center" vertical="center"/>
    </xf>
    <xf numFmtId="10" fontId="7" fillId="6" borderId="12" xfId="2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 wrapText="1"/>
    </xf>
    <xf numFmtId="0" fontId="9" fillId="6" borderId="3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9" fontId="7" fillId="4" borderId="9" xfId="2" applyNumberFormat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GPRO-IND1'!$C$26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GPRO-IND1'!$C$27:$C$38</c:f>
              <c:numCache>
                <c:formatCode>0%</c:formatCode>
                <c:ptCount val="12"/>
                <c:pt idx="0">
                  <c:v>0</c:v>
                </c:pt>
                <c:pt idx="3">
                  <c:v>2.7358155608421999E-2</c:v>
                </c:pt>
                <c:pt idx="6">
                  <c:v>5.8638628762099916E-2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1-4F8E-957A-765397E8AE84}"/>
            </c:ext>
          </c:extLst>
        </c:ser>
        <c:ser>
          <c:idx val="1"/>
          <c:order val="1"/>
          <c:tx>
            <c:strRef>
              <c:f>'PROYECTOS GPRO-IND1'!$D$26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1-4F8E-957A-765397E8A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GPRO-IND1'!$E$26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C1-4F8E-957A-765397E8A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GPRO-IND2'!$C$26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GPRO-IND2'!$C$27:$C$38</c:f>
              <c:numCache>
                <c:formatCode>0%</c:formatCode>
                <c:ptCount val="12"/>
                <c:pt idx="0">
                  <c:v>0</c:v>
                </c:pt>
                <c:pt idx="3">
                  <c:v>1.5</c:v>
                </c:pt>
                <c:pt idx="6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9-4418-AC53-E6B20FF6EF36}"/>
            </c:ext>
          </c:extLst>
        </c:ser>
        <c:ser>
          <c:idx val="1"/>
          <c:order val="1"/>
          <c:tx>
            <c:strRef>
              <c:f>'PROYECTOS GPRO-IND2'!$D$26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C9-4418-AC53-E6B20FF6E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GPRO-IND2'!$E$26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C9-4418-AC53-E6B20FF6E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GPRO-IND3'!$C$26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GPRO-IND3'!$C$27:$C$38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ED-4609-8E55-013506C44C05}"/>
            </c:ext>
          </c:extLst>
        </c:ser>
        <c:ser>
          <c:idx val="1"/>
          <c:order val="1"/>
          <c:tx>
            <c:strRef>
              <c:f>'PROYECTOS GPRO-IND3'!$D$26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GPRO-IND3'!$D$27:$D$38</c:f>
              <c:numCache>
                <c:formatCode>0%</c:formatCode>
                <c:ptCount val="12"/>
                <c:pt idx="0">
                  <c:v>0.5</c:v>
                </c:pt>
                <c:pt idx="3">
                  <c:v>0.5</c:v>
                </c:pt>
                <c:pt idx="6">
                  <c:v>0.5</c:v>
                </c:pt>
                <c:pt idx="9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ED-4609-8E55-013506C4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GPRO-IND3'!$E$26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GPRO-IND3'!$E$27:$E$38</c:f>
              <c:numCache>
                <c:formatCode>0%</c:formatCode>
                <c:ptCount val="12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ED-4609-8E55-013506C4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GPRO-IND4'!$C$26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GPRO-IND4'!$C$27:$C$38</c:f>
              <c:numCache>
                <c:formatCode>0%</c:formatCode>
                <c:ptCount val="12"/>
                <c:pt idx="0">
                  <c:v>2.7594133206092466</c:v>
                </c:pt>
                <c:pt idx="3">
                  <c:v>1.6503506723798704</c:v>
                </c:pt>
                <c:pt idx="6">
                  <c:v>0.36050350385620566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A0-45B0-ABCC-39723A4C3C9B}"/>
            </c:ext>
          </c:extLst>
        </c:ser>
        <c:ser>
          <c:idx val="1"/>
          <c:order val="1"/>
          <c:tx>
            <c:strRef>
              <c:f>'PROYECTOS GPRO-IND4'!$D$26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A0-45B0-ABCC-39723A4C3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GPRO-IND4'!$E$26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A0-45B0-ABCC-39723A4C3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GPRO-IND5'!$C$26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GPRO-IND5'!$C$27:$C$38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5-4CE1-9FC0-0755588ADEF5}"/>
            </c:ext>
          </c:extLst>
        </c:ser>
        <c:ser>
          <c:idx val="1"/>
          <c:order val="1"/>
          <c:tx>
            <c:strRef>
              <c:f>'PROYECTOS GPRO-IND5'!$D$26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A5-4CE1-9FC0-0755588AD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GPRO-IND5'!$E$26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A5-4CE1-9FC0-0755588AD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GPRO-IND6'!$C$26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GPRO-IND6'!$C$27:$C$38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0.11764705882352941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2-4A18-889C-D75479111045}"/>
            </c:ext>
          </c:extLst>
        </c:ser>
        <c:ser>
          <c:idx val="1"/>
          <c:order val="1"/>
          <c:tx>
            <c:strRef>
              <c:f>'PROYECTOS GPRO-IND6'!$D$26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GPRO-IND6'!$D$27:$D$38</c:f>
              <c:numCache>
                <c:formatCode>0%</c:formatCode>
                <c:ptCount val="12"/>
                <c:pt idx="0">
                  <c:v>0.4</c:v>
                </c:pt>
                <c:pt idx="3">
                  <c:v>0.4</c:v>
                </c:pt>
                <c:pt idx="6">
                  <c:v>0.4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82-4A18-889C-D75479111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GPRO-IND6'!$E$26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GPRO-IND6'!$E$27:$E$38</c:f>
              <c:numCache>
                <c:formatCode>0%</c:formatCode>
                <c:ptCount val="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82-4A18-889C-D75479111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12</xdr:col>
      <xdr:colOff>119062</xdr:colOff>
      <xdr:row>19</xdr:row>
      <xdr:rowOff>123825</xdr:rowOff>
    </xdr:from>
    <xdr:ext cx="3714750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5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𝑒𝑗𝑒𝑐𝑢𝑡𝑎𝑑𝑜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𝑝𝑟𝑜𝑔𝑟𝑎𝑚𝑎𝑑𝑜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5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𝑣𝑎𝑙𝑜𝑟 𝑝𝑟𝑒𝑠𝑢𝑝𝑢𝑒𝑠𝑡𝑜 𝑒𝑗𝑒𝑐𝑢𝑡𝑎𝑑𝑜)/(𝑉2 𝑣𝑎𝑙𝑜𝑟 𝑝𝑟𝑒𝑠𝑢𝑝𝑢𝑒𝑠𝑡𝑜 𝑝𝑟𝑜𝑔𝑟𝑎𝑚𝑎𝑑𝑜)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35</xdr:col>
      <xdr:colOff>297657</xdr:colOff>
      <xdr:row>0</xdr:row>
      <xdr:rowOff>238125</xdr:rowOff>
    </xdr:from>
    <xdr:to>
      <xdr:col>36</xdr:col>
      <xdr:colOff>321469</xdr:colOff>
      <xdr:row>2</xdr:row>
      <xdr:rowOff>59530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0E21ACBF-15FD-41E5-8543-F07B3944B902}"/>
            </a:ext>
          </a:extLst>
        </xdr:cNvPr>
        <xdr:cNvSpPr/>
      </xdr:nvSpPr>
      <xdr:spPr bwMode="auto">
        <a:xfrm>
          <a:off x="12470607" y="238125"/>
          <a:ext cx="471487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14</xdr:col>
      <xdr:colOff>261937</xdr:colOff>
      <xdr:row>19</xdr:row>
      <xdr:rowOff>123825</xdr:rowOff>
    </xdr:from>
    <xdr:ext cx="2566988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6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𝐷𝑖𝑠𝑒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𝑑𝑖𝑠𝑒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6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𝐷𝑖𝑠𝑒ñ𝑜𝑠 𝑟𝑒𝑎𝑙𝑖𝑧𝑎𝑑𝑜𝑠)/(𝑉2 𝑇𝑜𝑡𝑎𝑙 𝑑𝑖𝑠𝑒ñ𝑜𝑠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130968</xdr:colOff>
      <xdr:row>0</xdr:row>
      <xdr:rowOff>226219</xdr:rowOff>
    </xdr:from>
    <xdr:to>
      <xdr:col>37</xdr:col>
      <xdr:colOff>250031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5A309FEC-55D0-4089-B773-C951B3FEE895}"/>
            </a:ext>
          </a:extLst>
        </xdr:cNvPr>
        <xdr:cNvSpPr/>
      </xdr:nvSpPr>
      <xdr:spPr bwMode="auto">
        <a:xfrm>
          <a:off x="12561093" y="226219"/>
          <a:ext cx="471488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52918</xdr:rowOff>
    </xdr:from>
    <xdr:to>
      <xdr:col>23</xdr:col>
      <xdr:colOff>130952</xdr:colOff>
      <xdr:row>37</xdr:row>
      <xdr:rowOff>74082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13</xdr:col>
      <xdr:colOff>166687</xdr:colOff>
      <xdr:row>19</xdr:row>
      <xdr:rowOff>123825</xdr:rowOff>
    </xdr:from>
    <xdr:ext cx="3476625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700-000004000000}"/>
                </a:ext>
              </a:extLst>
            </xdr:cNvPr>
            <xdr:cNvSpPr txBox="1"/>
          </xdr:nvSpPr>
          <xdr:spPr>
            <a:xfrm>
              <a:off x="5024437" y="457200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𝑚𝑎𝑛𝑡𝑒𝑛𝑖𝑚𝑖𝑒𝑛𝑡𝑜𝑠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𝑚𝑎𝑛𝑡𝑒𝑛𝑖𝑚𝑖𝑒𝑛𝑡𝑜𝑠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700-000004000000}"/>
                </a:ext>
              </a:extLst>
            </xdr:cNvPr>
            <xdr:cNvSpPr txBox="1"/>
          </xdr:nvSpPr>
          <xdr:spPr>
            <a:xfrm>
              <a:off x="5024437" y="457200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𝑚𝑎𝑛𝑡𝑒𝑛𝑖𝑚𝑖𝑒𝑛𝑡𝑜𝑠 𝑟𝑒𝑎𝑙𝑖𝑧𝑎𝑑𝑜𝑠)/(𝑉2 𝑡𝑜𝑡𝑎𝑙 𝑚𝑎𝑛𝑡𝑒𝑛𝑖𝑚𝑖𝑒𝑛𝑡𝑜𝑠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190500</xdr:colOff>
      <xdr:row>0</xdr:row>
      <xdr:rowOff>226219</xdr:rowOff>
    </xdr:from>
    <xdr:to>
      <xdr:col>37</xdr:col>
      <xdr:colOff>309563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B516BBE4-FDBA-42B7-8969-7053F2F2F34D}"/>
            </a:ext>
          </a:extLst>
        </xdr:cNvPr>
        <xdr:cNvSpPr/>
      </xdr:nvSpPr>
      <xdr:spPr bwMode="auto">
        <a:xfrm>
          <a:off x="12620625" y="226219"/>
          <a:ext cx="471488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12</xdr:col>
      <xdr:colOff>119062</xdr:colOff>
      <xdr:row>19</xdr:row>
      <xdr:rowOff>123825</xdr:rowOff>
    </xdr:from>
    <xdr:ext cx="3714750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8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𝑒𝑗𝑒𝑐𝑢𝑡𝑎𝑑𝑜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𝑝𝑟𝑜𝑔𝑟𝑎𝑚𝑎𝑑𝑜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8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𝑣𝑎𝑙𝑜𝑟 𝑝𝑟𝑒𝑠𝑢𝑝𝑢𝑒𝑠𝑡𝑜 𝑒𝑗𝑒𝑐𝑢𝑡𝑎𝑑𝑜)/(𝑉2 𝑣𝑎𝑙𝑜𝑟 𝑝𝑟𝑒𝑠𝑢𝑝𝑢𝑒𝑠𝑡𝑜 𝑝𝑟𝑜𝑔𝑟𝑎𝑚𝑎𝑑𝑜)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35</xdr:col>
      <xdr:colOff>404812</xdr:colOff>
      <xdr:row>0</xdr:row>
      <xdr:rowOff>226219</xdr:rowOff>
    </xdr:from>
    <xdr:to>
      <xdr:col>36</xdr:col>
      <xdr:colOff>404812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13C87DCD-3B62-47DE-BC44-1AB53CD36B03}"/>
            </a:ext>
          </a:extLst>
        </xdr:cNvPr>
        <xdr:cNvSpPr/>
      </xdr:nvSpPr>
      <xdr:spPr bwMode="auto">
        <a:xfrm>
          <a:off x="12606337" y="226219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14</xdr:col>
      <xdr:colOff>261937</xdr:colOff>
      <xdr:row>19</xdr:row>
      <xdr:rowOff>123825</xdr:rowOff>
    </xdr:from>
    <xdr:ext cx="2566988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9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𝐷𝑖𝑠𝑒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𝑑𝑖𝑠𝑒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9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𝐷𝑖𝑠𝑒ñ𝑜𝑠 𝑟𝑒𝑎𝑙𝑖𝑧𝑎𝑑𝑜𝑠)/(𝑉2 𝑇𝑜𝑡𝑎𝑙 𝑑𝑖𝑠𝑒ñ𝑜𝑠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190500</xdr:colOff>
      <xdr:row>0</xdr:row>
      <xdr:rowOff>226219</xdr:rowOff>
    </xdr:from>
    <xdr:to>
      <xdr:col>37</xdr:col>
      <xdr:colOff>309563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12FBA1C2-2B0D-47C4-9C24-76A3957C3944}"/>
            </a:ext>
          </a:extLst>
        </xdr:cNvPr>
        <xdr:cNvSpPr/>
      </xdr:nvSpPr>
      <xdr:spPr bwMode="auto">
        <a:xfrm>
          <a:off x="12620625" y="226219"/>
          <a:ext cx="471488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13</xdr:col>
      <xdr:colOff>166687</xdr:colOff>
      <xdr:row>19</xdr:row>
      <xdr:rowOff>123825</xdr:rowOff>
    </xdr:from>
    <xdr:ext cx="3476625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A00-000004000000}"/>
                </a:ext>
              </a:extLst>
            </xdr:cNvPr>
            <xdr:cNvSpPr txBox="1"/>
          </xdr:nvSpPr>
          <xdr:spPr>
            <a:xfrm>
              <a:off x="5024437" y="455295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𝑐𝑜𝑛𝑠𝑡𝑟𝑢𝑐𝑐𝑖𝑜𝑛𝑒𝑠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𝑟𝑒𝑎𝑙𝑖𝑧𝑎𝑑𝑎𝑠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𝑐𝑜𝑛𝑠𝑡𝑟𝑢𝑐𝑐𝑖𝑜𝑛𝑒𝑠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𝑝𝑙𝑎𝑛𝑒𝑎𝑑𝑎𝑠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A00-000004000000}"/>
                </a:ext>
              </a:extLst>
            </xdr:cNvPr>
            <xdr:cNvSpPr txBox="1"/>
          </xdr:nvSpPr>
          <xdr:spPr>
            <a:xfrm>
              <a:off x="5024437" y="455295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𝑐𝑜𝑛𝑠𝑡𝑟𝑢𝑐𝑐𝑖𝑜𝑛𝑒𝑠 𝑟𝑒𝑎𝑙𝑖𝑧𝑎𝑑𝑎𝑠)/(𝑉2 𝑡𝑜𝑡𝑎𝑙 𝑐𝑜𝑛𝑠𝑡𝑟𝑢𝑐𝑐𝑖𝑜𝑛𝑒𝑠 𝑝𝑙𝑎𝑛𝑒𝑎𝑑𝑎𝑠)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107155</xdr:colOff>
      <xdr:row>0</xdr:row>
      <xdr:rowOff>214313</xdr:rowOff>
    </xdr:from>
    <xdr:to>
      <xdr:col>37</xdr:col>
      <xdr:colOff>226218</xdr:colOff>
      <xdr:row>2</xdr:row>
      <xdr:rowOff>35718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AA856ADF-C4BB-47D8-A8EF-F60EEE760EC2}"/>
            </a:ext>
          </a:extLst>
        </xdr:cNvPr>
        <xdr:cNvSpPr/>
      </xdr:nvSpPr>
      <xdr:spPr bwMode="auto">
        <a:xfrm>
          <a:off x="12537280" y="214313"/>
          <a:ext cx="471488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3.131.133\Sistema%20Integrado%20de%20Gestion%20de%20Calidad%20y%20Ambiental\U.CABRERA.ICFE\U.CABRERA%202021\3.%20COORDINACION%202021\22.%20FUNCIONAMIENTO\proyeccion%20inversion%202019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.CABRERA.ICFE\U.CABRERA%202021\3.%20COORDINACION%202021\23.%20indicadores\FORMATOS%20RENDICION%20DE%20CUENTAS%20-GP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3.131.133\Sistema%20Integrado%20de%20Gestion%20de%20Calidad%20y%20Ambiental\U.CABRERA.ICFE\U.CABRERA%202021\3.%20COORDINACION%202021\1.%20PLAN%20DE%20ADQUISICIONES\Plan%20Adquisiciones%20ICFE%202021%20actulizado%20a%2014-04-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giehl\Desktop\ICFE-P-01-F-02%20FICHA%20T&#201;CNICA%20INDICA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2019-2025"/>
    </sheetNames>
    <sheetDataSet>
      <sheetData sheetId="0" refreshError="1"/>
      <sheetData sheetId="1" refreshError="1">
        <row r="64">
          <cell r="I64">
            <v>12996554456.360001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 ORIGEN DE INGRESOS - ENT..."/>
      <sheetName val="F1.1  INGRESOS DE ORIGEN DIF..."/>
      <sheetName val="F2  PLAN ANUAL DE COMPRAS AP..."/>
      <sheetName val="F4  PLANES DE ACCIÓN Y EJECU..."/>
      <sheetName val="F6  INDICADORES DE GESTIÓN"/>
      <sheetName val="F8.1  COMPROMISOS PRESUPUEST..."/>
      <sheetName val="F9  RELACIÓN DE PROCESOS JUD..."/>
      <sheetName val="F11  PLAN DE INVERSIÓN Y EJE..."/>
      <sheetName val="F21  FONDOS INTERNOS"/>
      <sheetName val="F25.1  COMPOSICIÓN PATRIMONI..."/>
      <sheetName val="F25.2  TRANSFERENCIAS PRESUP..."/>
      <sheetName val="F25.3  AUTORIZACIÓN DE NOTIF..."/>
      <sheetName val="F39.1.1  ACTIVIDADES DE LA P..."/>
      <sheetName val="F39.1.2  ACTIVIDADES Y RESUL..."/>
      <sheetName val="F39.1.3  RESULTADOS DE LA PA..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J11">
            <v>9265000000</v>
          </cell>
          <cell r="O11">
            <v>8431029107.6499996</v>
          </cell>
        </row>
        <row r="12">
          <cell r="J12">
            <v>1451000000</v>
          </cell>
          <cell r="O12">
            <v>1281453812.8699999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 Plan Adqu ICFE 2020 Ang"/>
      <sheetName val="Plan Adqu ICFE 2021 Total"/>
      <sheetName val="Hoja1"/>
    </sheetNames>
    <sheetDataSet>
      <sheetData sheetId="0" refreshError="1"/>
      <sheetData sheetId="1" refreshError="1">
        <row r="279">
          <cell r="W279">
            <v>6556000</v>
          </cell>
          <cell r="X279">
            <v>6556000</v>
          </cell>
          <cell r="Y279">
            <v>8556000</v>
          </cell>
          <cell r="Z279">
            <v>8556000</v>
          </cell>
          <cell r="AA279">
            <v>8556000</v>
          </cell>
          <cell r="AB279">
            <v>1178256000</v>
          </cell>
          <cell r="AC279">
            <v>8556000</v>
          </cell>
          <cell r="AD279">
            <v>1178256000</v>
          </cell>
          <cell r="AE279">
            <v>3127752000</v>
          </cell>
          <cell r="AF279">
            <v>116800000</v>
          </cell>
          <cell r="AG279">
            <v>2512600000</v>
          </cell>
        </row>
        <row r="294">
          <cell r="Y294">
            <v>190118000</v>
          </cell>
          <cell r="Z294">
            <v>636118000</v>
          </cell>
          <cell r="AA294">
            <v>1468118000</v>
          </cell>
          <cell r="AB294">
            <v>2882118000</v>
          </cell>
          <cell r="AC294">
            <v>2812118000</v>
          </cell>
          <cell r="AD294">
            <v>354118000</v>
          </cell>
          <cell r="AE294">
            <v>54115000</v>
          </cell>
          <cell r="AF294">
            <v>37451000</v>
          </cell>
          <cell r="AG294">
            <v>4936000</v>
          </cell>
        </row>
        <row r="311">
          <cell r="X311">
            <v>98790000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DE GESTIÓN "/>
      <sheetName val="Hoja1"/>
      <sheetName val="PLANEACIÓN PL-IND1"/>
      <sheetName val="PLANEACIÓN PL-IND2"/>
      <sheetName val="PLANEACIÓN PL-IND3"/>
      <sheetName val="PLANEACIÓN PL-IND4"/>
      <sheetName val="JURÍDICA GJU-IND1"/>
      <sheetName val="JURÍDICA GJU-IND2"/>
      <sheetName val="JURÍDICA GJU-IND3"/>
      <sheetName val="JURÍDICA GJU-IND4"/>
      <sheetName val="JURÍDICA GJU-IND5"/>
      <sheetName val="INFORMÁTICA INF-IND1"/>
      <sheetName val="INFORMÁTICA INF-IND2"/>
      <sheetName val="INFORMÁTICA INF-IND3"/>
      <sheetName val="INFORMÁTICA INF-IND4"/>
      <sheetName val="GES. DOCUMENTAL GDOC-IND1"/>
      <sheetName val="TESORERÍA TES-IND1"/>
      <sheetName val="CAJA MENOR CAJA-IND1"/>
      <sheetName val="CONTABILIDAD CONT-IND1"/>
      <sheetName val="CONTABILIDAD CONT-IND2"/>
      <sheetName val="PRESUPUESTO PRE-IND1"/>
      <sheetName val="PRESUPUESTO PRE-IND2"/>
      <sheetName val="PROYECTOS GPRO-IND1"/>
      <sheetName val="PROYECTOS GPRO-IND2"/>
      <sheetName val="PROYECTOS GPRO-IND3"/>
      <sheetName val="PROYECTOS GPRO-IND4"/>
      <sheetName val="PROYECTOS GPRO-IND5"/>
      <sheetName val="PROYECTOS GPRO-IND6"/>
      <sheetName val="T. HUMANO TH-IND1"/>
      <sheetName val="T. HUMANO TH-IND2"/>
      <sheetName val="T. HUMANO TH-IND3"/>
      <sheetName val="AT. USUARIO ATU-IND1"/>
      <sheetName val="AT. USUARIO ATU-IND2"/>
      <sheetName val="MANTENIMIENTO MANT-IND1"/>
      <sheetName val="MANTENIMIENTO MANT-IND2"/>
      <sheetName val="VIVIENDAS VIV-IND1"/>
      <sheetName val="VIVIENDAS VIV-IND2"/>
      <sheetName val="FINCA RAIZ FIN-IND1"/>
      <sheetName val="FINCA RAIZ FIN-IND2"/>
      <sheetName val="SER. PUBLICOS SPU-IND1"/>
      <sheetName val="SER. PUBLICOS SPU-IND2"/>
      <sheetName val="SER. PUBLICOS SPU-IND3"/>
      <sheetName val="SER. PUBLICOS SPU-IND4"/>
      <sheetName val="SER. PUBLICOS SPU-IND5"/>
      <sheetName val="CARTERA CART-IND1"/>
      <sheetName val="CONTRATOS ADQ-IND1"/>
      <sheetName val="CONTRATOS ADQ-IND2"/>
      <sheetName val="ALMACÉN ALM-IND1"/>
      <sheetName val="TRANSPORTES TRA-IND1"/>
      <sheetName val="TRANSPORTES TRA-IND2"/>
      <sheetName val="GESTIÓN INTEGRAL SGA-IND1"/>
      <sheetName val="GESTIÓN INTEGRAL SGA-IND2"/>
      <sheetName val="GESTIÓN INTEGRAL SGA-IND3"/>
      <sheetName val="GESTIÓN INTEGRAL SGA-IND4"/>
      <sheetName val="GESTIÓN INTEGRAL SGA-IND5"/>
      <sheetName val="GESTIÓN INTEGRAL SST-IND1 2021"/>
      <sheetName val="GESTIÓN INTEGRAL SST IND1 2021"/>
      <sheetName val="Instru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6">
          <cell r="C26" t="str">
            <v>Datos</v>
          </cell>
        </row>
      </sheetData>
      <sheetData sheetId="23">
        <row r="26">
          <cell r="C26" t="str">
            <v>Datos</v>
          </cell>
        </row>
      </sheetData>
      <sheetData sheetId="24">
        <row r="26">
          <cell r="C26" t="str">
            <v>Datos</v>
          </cell>
        </row>
      </sheetData>
      <sheetData sheetId="25">
        <row r="26">
          <cell r="C26" t="str">
            <v>Datos</v>
          </cell>
        </row>
      </sheetData>
      <sheetData sheetId="26">
        <row r="26">
          <cell r="C26" t="str">
            <v>Datos</v>
          </cell>
        </row>
      </sheetData>
      <sheetData sheetId="27">
        <row r="26">
          <cell r="C26" t="str">
            <v>Datos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BC50"/>
  <sheetViews>
    <sheetView tabSelected="1" zoomScale="80" zoomScaleNormal="80" zoomScaleSheetLayoutView="100" workbookViewId="0">
      <selection activeCell="AK32" sqref="AK32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34" width="4.625" style="2"/>
    <col min="35" max="37" width="5.875" style="2" customWidth="1"/>
    <col min="38" max="40" width="4.625" style="2"/>
    <col min="41" max="41" width="4.625" style="2" customWidth="1"/>
    <col min="42" max="43" width="4.625" style="2"/>
    <col min="44" max="44" width="9.125" style="3" customWidth="1"/>
    <col min="45" max="47" width="4.625" style="3"/>
    <col min="48" max="48" width="18.875" style="3" customWidth="1"/>
    <col min="49" max="49" width="14.75" style="40" customWidth="1"/>
    <col min="50" max="50" width="19.75" style="3" customWidth="1"/>
    <col min="51" max="51" width="14.625" style="40" customWidth="1"/>
    <col min="52" max="52" width="19.75" style="3" customWidth="1"/>
    <col min="53" max="53" width="15.125" style="40" bestFit="1" customWidth="1"/>
    <col min="54" max="54" width="19.75" style="3" customWidth="1"/>
    <col min="55" max="55" width="14.625" style="40" customWidth="1"/>
    <col min="56" max="16384" width="4.625" style="3"/>
  </cols>
  <sheetData>
    <row r="1" spans="2:55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55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55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55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55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  <c r="AW5" s="40"/>
      <c r="AY5" s="40"/>
      <c r="BA5" s="40"/>
      <c r="BC5" s="40"/>
    </row>
    <row r="6" spans="2:55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55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144">
        <f>+'[1]2019-2025'!$I$64</f>
        <v>12996554456.360001</v>
      </c>
      <c r="AJ7" s="145"/>
      <c r="AK7" s="146"/>
      <c r="AL7" s="144">
        <f>+AI7</f>
        <v>12996554456.360001</v>
      </c>
      <c r="AM7" s="145"/>
      <c r="AN7" s="145"/>
      <c r="AO7" s="146"/>
      <c r="AP7" s="153">
        <f t="shared" ref="AP7" si="0">AL7/AI7</f>
        <v>1</v>
      </c>
      <c r="AQ7" s="154"/>
      <c r="AR7" s="122">
        <f>+AP7</f>
        <v>1</v>
      </c>
    </row>
    <row r="8" spans="2:55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147"/>
      <c r="AJ8" s="148"/>
      <c r="AK8" s="149"/>
      <c r="AL8" s="147"/>
      <c r="AM8" s="148"/>
      <c r="AN8" s="148"/>
      <c r="AO8" s="149"/>
      <c r="AP8" s="155"/>
      <c r="AQ8" s="156"/>
      <c r="AR8" s="122"/>
    </row>
    <row r="9" spans="2:55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147"/>
      <c r="AJ9" s="148"/>
      <c r="AK9" s="149"/>
      <c r="AL9" s="147"/>
      <c r="AM9" s="148"/>
      <c r="AN9" s="148"/>
      <c r="AO9" s="149"/>
      <c r="AP9" s="155"/>
      <c r="AQ9" s="156"/>
      <c r="AR9" s="122"/>
    </row>
    <row r="10" spans="2:55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150"/>
      <c r="AJ10" s="151"/>
      <c r="AK10" s="152"/>
      <c r="AL10" s="150"/>
      <c r="AM10" s="151"/>
      <c r="AN10" s="151"/>
      <c r="AO10" s="152"/>
      <c r="AP10" s="157"/>
      <c r="AQ10" s="158"/>
      <c r="AR10" s="122"/>
    </row>
    <row r="11" spans="2:55" ht="38.25" customHeight="1">
      <c r="B11" s="167" t="s">
        <v>26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169">
        <f>+'[2]F11  PLAN DE INVERSIÓN Y EJE...'!$J$11</f>
        <v>9265000000</v>
      </c>
      <c r="AJ11" s="170"/>
      <c r="AK11" s="171"/>
      <c r="AL11" s="169">
        <f>+'[2]F11  PLAN DE INVERSIÓN Y EJE...'!$O$11</f>
        <v>8431029107.6499996</v>
      </c>
      <c r="AM11" s="170"/>
      <c r="AN11" s="170"/>
      <c r="AO11" s="171"/>
      <c r="AP11" s="178">
        <f>AL11/AI11</f>
        <v>0.90998695171613597</v>
      </c>
      <c r="AQ11" s="179"/>
      <c r="AR11" s="205">
        <f>+AP11</f>
        <v>0.90998695171613597</v>
      </c>
    </row>
    <row r="12" spans="2:55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172"/>
      <c r="AJ12" s="173"/>
      <c r="AK12" s="174"/>
      <c r="AL12" s="172"/>
      <c r="AM12" s="173"/>
      <c r="AN12" s="173"/>
      <c r="AO12" s="174"/>
      <c r="AP12" s="180"/>
      <c r="AQ12" s="181"/>
      <c r="AR12" s="205"/>
    </row>
    <row r="13" spans="2:55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172"/>
      <c r="AJ13" s="173"/>
      <c r="AK13" s="174"/>
      <c r="AL13" s="172"/>
      <c r="AM13" s="173"/>
      <c r="AN13" s="173"/>
      <c r="AO13" s="174"/>
      <c r="AP13" s="180"/>
      <c r="AQ13" s="181"/>
      <c r="AR13" s="205"/>
      <c r="AV13" s="91" t="s">
        <v>127</v>
      </c>
      <c r="AW13" s="92"/>
      <c r="AX13" s="93" t="s">
        <v>128</v>
      </c>
      <c r="AY13" s="93"/>
      <c r="AZ13" s="94" t="s">
        <v>136</v>
      </c>
      <c r="BA13" s="94"/>
      <c r="BB13" s="95" t="s">
        <v>148</v>
      </c>
      <c r="BC13" s="95"/>
    </row>
    <row r="14" spans="2:55" ht="29.25" customHeight="1">
      <c r="B14" s="184" t="s">
        <v>37</v>
      </c>
      <c r="C14" s="184"/>
      <c r="D14" s="184"/>
      <c r="E14" s="184"/>
      <c r="F14" s="184"/>
      <c r="G14" s="185" t="s">
        <v>38</v>
      </c>
      <c r="H14" s="185"/>
      <c r="I14" s="185"/>
      <c r="J14" s="185"/>
      <c r="K14" s="185">
        <v>1</v>
      </c>
      <c r="L14" s="185"/>
      <c r="M14" s="185"/>
      <c r="N14" s="185"/>
      <c r="O14" s="186">
        <v>1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175"/>
      <c r="AJ14" s="176"/>
      <c r="AK14" s="177"/>
      <c r="AL14" s="175"/>
      <c r="AM14" s="176"/>
      <c r="AN14" s="176"/>
      <c r="AO14" s="177"/>
      <c r="AP14" s="182"/>
      <c r="AQ14" s="183"/>
      <c r="AR14" s="205"/>
      <c r="AV14" s="81" t="s">
        <v>167</v>
      </c>
      <c r="AW14" s="82"/>
      <c r="AX14" s="68" t="s">
        <v>167</v>
      </c>
      <c r="AY14" s="87">
        <f>1210000+3300000+3300000</f>
        <v>7810000</v>
      </c>
      <c r="AZ14" s="69" t="s">
        <v>167</v>
      </c>
      <c r="BA14" s="85">
        <f>3300000+3300000+3300000+2090000</f>
        <v>11990000</v>
      </c>
      <c r="BB14" s="64" t="s">
        <v>167</v>
      </c>
      <c r="BC14" s="90"/>
    </row>
    <row r="15" spans="2:55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07">
        <f>+'[3]Plan Adqu ICFE 2021 Total'!$X$311</f>
        <v>98790000</v>
      </c>
      <c r="AJ15" s="207"/>
      <c r="AK15" s="207"/>
      <c r="AL15" s="207">
        <f>+AW18</f>
        <v>0</v>
      </c>
      <c r="AM15" s="207"/>
      <c r="AN15" s="207"/>
      <c r="AO15" s="207"/>
      <c r="AP15" s="208">
        <f>AL15/AI15</f>
        <v>0</v>
      </c>
      <c r="AQ15" s="208"/>
      <c r="AR15" s="122">
        <f t="shared" ref="AR15" si="1">SUM(AP15:AQ18)/4</f>
        <v>0.16648317900921131</v>
      </c>
      <c r="AV15" s="81" t="s">
        <v>168</v>
      </c>
      <c r="AW15" s="82"/>
      <c r="AX15" s="68" t="s">
        <v>168</v>
      </c>
      <c r="AY15" s="87">
        <f>1686666.67+4600000+4600000</f>
        <v>10886666.67</v>
      </c>
      <c r="AZ15" s="69" t="s">
        <v>168</v>
      </c>
      <c r="BA15" s="85">
        <f>4600000+4600000+4600000+2913333.33</f>
        <v>16713333.33</v>
      </c>
      <c r="BB15" s="64" t="s">
        <v>168</v>
      </c>
      <c r="BC15" s="90"/>
    </row>
    <row r="16" spans="2:55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07">
        <f>+'[3]Plan Adqu ICFE 2021 Total'!$Y$294+'[3]Plan Adqu ICFE 2021 Total'!$Z$294+'[3]Plan Adqu ICFE 2021 Total'!$AA$294</f>
        <v>2294354000</v>
      </c>
      <c r="AJ16" s="207"/>
      <c r="AK16" s="207"/>
      <c r="AL16" s="211">
        <v>1527885390.77</v>
      </c>
      <c r="AM16" s="212"/>
      <c r="AN16" s="212"/>
      <c r="AO16" s="213"/>
      <c r="AP16" s="208">
        <f>+AL16/AI16</f>
        <v>0.66593271603684523</v>
      </c>
      <c r="AQ16" s="208"/>
      <c r="AR16" s="122"/>
      <c r="AV16" s="81" t="s">
        <v>135</v>
      </c>
      <c r="AW16" s="82"/>
      <c r="AX16" s="68" t="s">
        <v>135</v>
      </c>
      <c r="AY16" s="87">
        <v>18400000</v>
      </c>
      <c r="AZ16" s="69" t="s">
        <v>135</v>
      </c>
      <c r="BA16" s="85">
        <v>9200000</v>
      </c>
      <c r="BB16" s="64" t="s">
        <v>135</v>
      </c>
      <c r="BC16" s="90"/>
    </row>
    <row r="17" spans="2:55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07">
        <f>+'[3]Plan Adqu ICFE 2021 Total'!$AB$294+'[3]Plan Adqu ICFE 2021 Total'!$AC$294+'[3]Plan Adqu ICFE 2021 Total'!$AD$294</f>
        <v>6048354000</v>
      </c>
      <c r="AJ17" s="207"/>
      <c r="AK17" s="207"/>
      <c r="AL17" s="207">
        <v>3816321878.1999998</v>
      </c>
      <c r="AM17" s="207"/>
      <c r="AN17" s="207"/>
      <c r="AO17" s="207"/>
      <c r="AP17" s="208">
        <v>0</v>
      </c>
      <c r="AQ17" s="208"/>
      <c r="AR17" s="122"/>
      <c r="AV17" s="81"/>
      <c r="AW17" s="82"/>
      <c r="AX17" s="68"/>
      <c r="AY17" s="87"/>
      <c r="AZ17" s="69" t="s">
        <v>158</v>
      </c>
      <c r="BA17" s="85">
        <v>122805956.19</v>
      </c>
      <c r="BB17" s="64" t="s">
        <v>158</v>
      </c>
      <c r="BC17" s="90"/>
    </row>
    <row r="18" spans="2:55" ht="28.5" customHeight="1">
      <c r="B18" s="10" t="s">
        <v>53</v>
      </c>
      <c r="C18" s="202" t="s">
        <v>54</v>
      </c>
      <c r="D18" s="203"/>
      <c r="E18" s="185">
        <v>1</v>
      </c>
      <c r="F18" s="185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07">
        <f>+'[3]Plan Adqu ICFE 2021 Total'!$AE$294+'[3]Plan Adqu ICFE 2021 Total'!$AF$294+'[3]Plan Adqu ICFE 2021 Total'!$AG$294</f>
        <v>96502000</v>
      </c>
      <c r="AJ18" s="207"/>
      <c r="AK18" s="207"/>
      <c r="AL18" s="207">
        <v>1990110896.8</v>
      </c>
      <c r="AM18" s="207"/>
      <c r="AN18" s="207"/>
      <c r="AO18" s="207"/>
      <c r="AP18" s="208">
        <v>0</v>
      </c>
      <c r="AQ18" s="208"/>
      <c r="AR18" s="122"/>
      <c r="AV18" s="81"/>
      <c r="AW18" s="82"/>
      <c r="AX18" s="68"/>
      <c r="AY18" s="87"/>
      <c r="AZ18" s="69" t="s">
        <v>159</v>
      </c>
      <c r="BA18" s="85">
        <v>0</v>
      </c>
      <c r="BB18" s="64" t="s">
        <v>159</v>
      </c>
      <c r="BC18" s="90"/>
    </row>
    <row r="19" spans="2:55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17">
        <v>32145455</v>
      </c>
      <c r="AJ19" s="217"/>
      <c r="AK19" s="217"/>
      <c r="AL19" s="217">
        <f>+AW23</f>
        <v>0</v>
      </c>
      <c r="AM19" s="217"/>
      <c r="AN19" s="217"/>
      <c r="AO19" s="217"/>
      <c r="AP19" s="214">
        <f t="shared" ref="AP19:AP22" si="2">AL19/AI19</f>
        <v>0</v>
      </c>
      <c r="AQ19" s="214"/>
      <c r="AR19" s="215">
        <f t="shared" ref="AR19" si="3">SUM(AP19:AQ22)/4</f>
        <v>2.1499196092630478E-2</v>
      </c>
      <c r="AV19" s="81"/>
      <c r="AW19" s="82"/>
      <c r="AX19" s="68"/>
      <c r="AY19" s="87"/>
      <c r="AZ19" s="69" t="s">
        <v>169</v>
      </c>
      <c r="BA19" s="85">
        <v>0</v>
      </c>
      <c r="BB19" s="64" t="s">
        <v>169</v>
      </c>
      <c r="BC19" s="90"/>
    </row>
    <row r="20" spans="2:55" ht="45.4" customHeight="1">
      <c r="B20" s="202" t="s">
        <v>62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17">
        <v>1355963728</v>
      </c>
      <c r="AJ20" s="217"/>
      <c r="AK20" s="217"/>
      <c r="AL20" s="217">
        <f>+AY23</f>
        <v>37096666.670000002</v>
      </c>
      <c r="AM20" s="217"/>
      <c r="AN20" s="217"/>
      <c r="AO20" s="217"/>
      <c r="AP20" s="214">
        <f t="shared" si="2"/>
        <v>2.7358155608421999E-2</v>
      </c>
      <c r="AQ20" s="214"/>
      <c r="AR20" s="215"/>
      <c r="AV20" s="81"/>
      <c r="AW20" s="82"/>
      <c r="AX20" s="68"/>
      <c r="AY20" s="87"/>
      <c r="AZ20" s="69" t="s">
        <v>170</v>
      </c>
      <c r="BA20" s="85">
        <v>18854940</v>
      </c>
      <c r="BB20" s="64" t="s">
        <v>171</v>
      </c>
      <c r="BC20" s="90"/>
    </row>
    <row r="21" spans="2:55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17">
        <v>3252663305</v>
      </c>
      <c r="AJ21" s="217"/>
      <c r="AK21" s="217"/>
      <c r="AL21" s="217">
        <f>+BA23</f>
        <v>190731716.02999997</v>
      </c>
      <c r="AM21" s="217"/>
      <c r="AN21" s="217"/>
      <c r="AO21" s="217"/>
      <c r="AP21" s="214">
        <f t="shared" si="2"/>
        <v>5.8638628762099916E-2</v>
      </c>
      <c r="AQ21" s="214"/>
      <c r="AR21" s="215"/>
      <c r="AV21" s="81"/>
      <c r="AW21" s="82"/>
      <c r="AX21" s="68"/>
      <c r="AY21" s="87"/>
      <c r="AZ21" s="69" t="s">
        <v>174</v>
      </c>
      <c r="BA21" s="85">
        <v>11167486.51</v>
      </c>
      <c r="BB21" s="64" t="s">
        <v>172</v>
      </c>
      <c r="BC21" s="90"/>
    </row>
    <row r="22" spans="2:55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17">
        <v>3994227512</v>
      </c>
      <c r="AJ22" s="217"/>
      <c r="AK22" s="217"/>
      <c r="AL22" s="217">
        <f>+BC23</f>
        <v>0</v>
      </c>
      <c r="AM22" s="217"/>
      <c r="AN22" s="217"/>
      <c r="AO22" s="217"/>
      <c r="AP22" s="214">
        <f t="shared" si="2"/>
        <v>0</v>
      </c>
      <c r="AQ22" s="214"/>
      <c r="AR22" s="215"/>
      <c r="AV22" s="81"/>
      <c r="AW22" s="82"/>
      <c r="AX22" s="68"/>
      <c r="AY22" s="87"/>
      <c r="AZ22" s="69"/>
      <c r="BA22" s="85"/>
      <c r="BB22" s="64" t="s">
        <v>173</v>
      </c>
      <c r="BC22" s="90"/>
    </row>
    <row r="23" spans="2:55" ht="18.95" customHeight="1">
      <c r="B23" s="218" t="s">
        <v>80</v>
      </c>
      <c r="C23" s="218"/>
      <c r="D23" s="219">
        <f>+AL19</f>
        <v>0</v>
      </c>
      <c r="E23" s="220"/>
      <c r="F23" s="221"/>
      <c r="G23" s="222">
        <f>+AL20</f>
        <v>37096666.670000002</v>
      </c>
      <c r="H23" s="223"/>
      <c r="I23" s="223"/>
      <c r="J23" s="223"/>
      <c r="K23" s="223"/>
      <c r="L23" s="223"/>
      <c r="M23" s="224"/>
      <c r="N23" s="219">
        <f>+AL21</f>
        <v>190731716.02999997</v>
      </c>
      <c r="O23" s="220"/>
      <c r="P23" s="220"/>
      <c r="Q23" s="220"/>
      <c r="R23" s="220"/>
      <c r="S23" s="221"/>
      <c r="T23" s="222">
        <f>+AL22</f>
        <v>0</v>
      </c>
      <c r="U23" s="223"/>
      <c r="V23" s="223"/>
      <c r="W23" s="223"/>
      <c r="X23" s="224"/>
      <c r="Z23" s="13"/>
      <c r="AA23" s="13"/>
      <c r="AI23" s="226"/>
      <c r="AJ23" s="226"/>
      <c r="AK23" s="226"/>
      <c r="AV23" s="83" t="s">
        <v>142</v>
      </c>
      <c r="AW23" s="84">
        <f>SUM(AW14:AW22)</f>
        <v>0</v>
      </c>
      <c r="AX23" s="88" t="s">
        <v>142</v>
      </c>
      <c r="AY23" s="89">
        <f>SUM(AY14:AY22)</f>
        <v>37096666.670000002</v>
      </c>
      <c r="AZ23" s="73" t="s">
        <v>142</v>
      </c>
      <c r="BA23" s="86">
        <f>SUM(BA14:BA22)</f>
        <v>190731716.02999997</v>
      </c>
      <c r="BB23" s="71" t="s">
        <v>142</v>
      </c>
      <c r="BC23" s="65">
        <f>SUM(BC14:BC22)</f>
        <v>0</v>
      </c>
    </row>
    <row r="24" spans="2:55" ht="18.95" customHeight="1">
      <c r="B24" s="218" t="s">
        <v>81</v>
      </c>
      <c r="C24" s="218"/>
      <c r="D24" s="219">
        <f>+AI19</f>
        <v>32145455</v>
      </c>
      <c r="E24" s="220"/>
      <c r="F24" s="221"/>
      <c r="G24" s="222">
        <f>+AI20</f>
        <v>1355963728</v>
      </c>
      <c r="H24" s="223"/>
      <c r="I24" s="223"/>
      <c r="J24" s="223"/>
      <c r="K24" s="223"/>
      <c r="L24" s="223"/>
      <c r="M24" s="224"/>
      <c r="N24" s="219">
        <f>+AI21</f>
        <v>3252663305</v>
      </c>
      <c r="O24" s="220"/>
      <c r="P24" s="220"/>
      <c r="Q24" s="220"/>
      <c r="R24" s="220"/>
      <c r="S24" s="221"/>
      <c r="T24" s="222">
        <f>+AI22</f>
        <v>3994227512</v>
      </c>
      <c r="U24" s="223"/>
      <c r="V24" s="223"/>
      <c r="W24" s="223"/>
      <c r="X24" s="224"/>
      <c r="Y24" s="15"/>
      <c r="AV24" s="14"/>
    </row>
    <row r="25" spans="2:55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  <c r="AV25" s="14"/>
    </row>
    <row r="26" spans="2:55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  <c r="AV26" s="14"/>
    </row>
    <row r="27" spans="2:55" ht="17.649999999999999" customHeight="1">
      <c r="B27" s="17" t="s">
        <v>87</v>
      </c>
      <c r="C27" s="229">
        <f>IF(ISERROR($D$23/$D$24),0,$D$23/$D$24)</f>
        <v>0</v>
      </c>
      <c r="D27" s="229">
        <f>$E$18</f>
        <v>1</v>
      </c>
      <c r="E27" s="18">
        <f>$O$14</f>
        <v>1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</row>
    <row r="28" spans="2:55" ht="17.649999999999999" customHeight="1">
      <c r="B28" s="17" t="s">
        <v>88</v>
      </c>
      <c r="C28" s="230"/>
      <c r="D28" s="230"/>
      <c r="E28" s="18">
        <f t="shared" ref="E28:E37" si="4">$O$14</f>
        <v>1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</row>
    <row r="29" spans="2:55" ht="17.649999999999999" customHeight="1">
      <c r="B29" s="17" t="s">
        <v>89</v>
      </c>
      <c r="C29" s="231"/>
      <c r="D29" s="231"/>
      <c r="E29" s="18">
        <f t="shared" si="4"/>
        <v>1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  <c r="AX29" s="40"/>
      <c r="AZ29" s="40"/>
      <c r="BB29" s="40"/>
    </row>
    <row r="30" spans="2:55" ht="17.649999999999999" customHeight="1">
      <c r="B30" s="17" t="s">
        <v>90</v>
      </c>
      <c r="C30" s="229">
        <f>IF(ISERROR($G$23/$G$24),0,$G$23/$G$24)</f>
        <v>2.7358155608421999E-2</v>
      </c>
      <c r="D30" s="229">
        <f t="shared" ref="D30:D36" si="5">$E$18</f>
        <v>1</v>
      </c>
      <c r="E30" s="18">
        <f t="shared" si="4"/>
        <v>1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  <c r="AX30" s="40"/>
      <c r="AZ30" s="40"/>
      <c r="BB30" s="40"/>
    </row>
    <row r="31" spans="2:55" ht="17.649999999999999" customHeight="1">
      <c r="B31" s="17" t="s">
        <v>91</v>
      </c>
      <c r="C31" s="230"/>
      <c r="D31" s="230"/>
      <c r="E31" s="18">
        <f t="shared" si="4"/>
        <v>1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</row>
    <row r="32" spans="2:55" ht="17.649999999999999" customHeight="1">
      <c r="B32" s="17" t="s">
        <v>92</v>
      </c>
      <c r="C32" s="231"/>
      <c r="D32" s="231"/>
      <c r="E32" s="18">
        <f t="shared" si="4"/>
        <v>1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</row>
    <row r="33" spans="2:27" ht="17.649999999999999" customHeight="1">
      <c r="B33" s="17" t="s">
        <v>93</v>
      </c>
      <c r="C33" s="229">
        <f>IF(ISERROR($N$23/$N$24),0,$N$23/$N$24)</f>
        <v>5.8638628762099916E-2</v>
      </c>
      <c r="D33" s="229">
        <f t="shared" si="5"/>
        <v>1</v>
      </c>
      <c r="E33" s="18">
        <f t="shared" si="4"/>
        <v>1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</row>
    <row r="34" spans="2:27" ht="17.649999999999999" customHeight="1">
      <c r="B34" s="17" t="s">
        <v>94</v>
      </c>
      <c r="C34" s="230"/>
      <c r="D34" s="230"/>
      <c r="E34" s="18">
        <f t="shared" si="4"/>
        <v>1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27" ht="17.649999999999999" customHeight="1">
      <c r="B35" s="17" t="s">
        <v>95</v>
      </c>
      <c r="C35" s="231"/>
      <c r="D35" s="231"/>
      <c r="E35" s="18">
        <f t="shared" si="4"/>
        <v>1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27" ht="17.649999999999999" customHeight="1">
      <c r="B36" s="17" t="s">
        <v>96</v>
      </c>
      <c r="C36" s="229">
        <f>IF(ISERROR($T$23/$T$24),0,$T$23/$T$24)</f>
        <v>0</v>
      </c>
      <c r="D36" s="229">
        <f t="shared" si="5"/>
        <v>1</v>
      </c>
      <c r="E36" s="18">
        <f t="shared" si="4"/>
        <v>1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27" ht="17.649999999999999" customHeight="1">
      <c r="B37" s="17" t="s">
        <v>97</v>
      </c>
      <c r="C37" s="230"/>
      <c r="D37" s="230"/>
      <c r="E37" s="18">
        <f t="shared" si="4"/>
        <v>1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27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27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27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27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27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27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27" ht="32.25" customHeight="1">
      <c r="B44" s="257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27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27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27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27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208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J32:K32"/>
    <mergeCell ref="N32:O32"/>
    <mergeCell ref="P32:R32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D33:D35"/>
    <mergeCell ref="H33:I33"/>
    <mergeCell ref="J33:K33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C33:C35"/>
    <mergeCell ref="B23:C23"/>
    <mergeCell ref="D23:F23"/>
    <mergeCell ref="G23:M23"/>
    <mergeCell ref="N23:S23"/>
    <mergeCell ref="T23:X23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AI23:AK23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B19:L19"/>
    <mergeCell ref="M19:X19"/>
    <mergeCell ref="AB19:AC22"/>
    <mergeCell ref="AD19:AH19"/>
    <mergeCell ref="AI19:AK19"/>
    <mergeCell ref="AL19:AO19"/>
    <mergeCell ref="AI21:AK21"/>
    <mergeCell ref="AL21:AO21"/>
    <mergeCell ref="AL22:AO22"/>
    <mergeCell ref="AP22:AQ22"/>
    <mergeCell ref="R18:U18"/>
    <mergeCell ref="V18:X18"/>
    <mergeCell ref="AD18:AH18"/>
    <mergeCell ref="AI18:AK18"/>
    <mergeCell ref="AL18:AO18"/>
    <mergeCell ref="AP18:AQ18"/>
    <mergeCell ref="AI16:AK16"/>
    <mergeCell ref="AL16:AO16"/>
    <mergeCell ref="AP16:AQ16"/>
    <mergeCell ref="M17:Q17"/>
    <mergeCell ref="R17:U17"/>
    <mergeCell ref="V17:X17"/>
    <mergeCell ref="AD17:AH17"/>
    <mergeCell ref="AI17:AK17"/>
    <mergeCell ref="AL17:AO17"/>
    <mergeCell ref="AP17:AQ17"/>
    <mergeCell ref="AI15:AK15"/>
    <mergeCell ref="AL15:AO15"/>
    <mergeCell ref="AP15:AQ15"/>
    <mergeCell ref="AR15:AR18"/>
    <mergeCell ref="B16:B17"/>
    <mergeCell ref="C16:D17"/>
    <mergeCell ref="E16:F17"/>
    <mergeCell ref="G16:L17"/>
    <mergeCell ref="M16:X16"/>
    <mergeCell ref="AD16:AH16"/>
    <mergeCell ref="S14:U14"/>
    <mergeCell ref="V14:X14"/>
    <mergeCell ref="AD14:AH14"/>
    <mergeCell ref="B15:X15"/>
    <mergeCell ref="AB15:AC18"/>
    <mergeCell ref="AD15:AH15"/>
    <mergeCell ref="C18:D18"/>
    <mergeCell ref="E18:F18"/>
    <mergeCell ref="G18:L18"/>
    <mergeCell ref="M18:Q18"/>
    <mergeCell ref="AR11:AR14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B11:X11"/>
    <mergeCell ref="AB11:AC14"/>
    <mergeCell ref="AD11:AH11"/>
    <mergeCell ref="AI11:AK14"/>
    <mergeCell ref="AL11:AO14"/>
    <mergeCell ref="AP11:AQ14"/>
    <mergeCell ref="B14:F14"/>
    <mergeCell ref="G14:J14"/>
    <mergeCell ref="K14:N14"/>
    <mergeCell ref="O14:R14"/>
    <mergeCell ref="G7:X8"/>
    <mergeCell ref="AB7:AC10"/>
    <mergeCell ref="AD7:AH7"/>
    <mergeCell ref="AI7:AK10"/>
    <mergeCell ref="AL7:AO10"/>
    <mergeCell ref="AP7:AQ10"/>
    <mergeCell ref="S5:V5"/>
    <mergeCell ref="W5:X5"/>
    <mergeCell ref="AB5:AC6"/>
    <mergeCell ref="AD5:AH6"/>
    <mergeCell ref="AI5:AK6"/>
    <mergeCell ref="AL5:AO6"/>
    <mergeCell ref="AV13:AW13"/>
    <mergeCell ref="AX13:AY13"/>
    <mergeCell ref="AZ13:BA13"/>
    <mergeCell ref="BB13:BC13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  <mergeCell ref="AR7:AR10"/>
    <mergeCell ref="AD8:AH8"/>
    <mergeCell ref="B9:X9"/>
    <mergeCell ref="AD9:AH9"/>
    <mergeCell ref="B10:X10"/>
    <mergeCell ref="AD10:AH10"/>
    <mergeCell ref="AP5:AQ6"/>
    <mergeCell ref="AR5:AR6"/>
    <mergeCell ref="B6:X6"/>
    <mergeCell ref="B7:F8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 G7:X8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BB50"/>
  <sheetViews>
    <sheetView topLeftCell="A7" zoomScale="80" zoomScaleNormal="80" zoomScaleSheetLayoutView="100" workbookViewId="0">
      <selection activeCell="AH28" sqref="AH28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43" width="4.625" style="2"/>
    <col min="44" max="44" width="8.5" style="3" customWidth="1"/>
    <col min="45" max="46" width="4.625" style="3"/>
    <col min="47" max="54" width="16.5" style="3" customWidth="1"/>
    <col min="55" max="16384" width="4.625" style="3"/>
  </cols>
  <sheetData>
    <row r="1" spans="2:44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4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44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44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44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</row>
    <row r="6" spans="2:44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44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261">
        <v>11</v>
      </c>
      <c r="AJ7" s="262"/>
      <c r="AK7" s="263"/>
      <c r="AL7" s="261">
        <v>11</v>
      </c>
      <c r="AM7" s="262"/>
      <c r="AN7" s="262"/>
      <c r="AO7" s="263"/>
      <c r="AP7" s="153">
        <f t="shared" ref="AP7" si="0">AL7/AI7</f>
        <v>1</v>
      </c>
      <c r="AQ7" s="154"/>
      <c r="AR7" s="122">
        <f>+AP7</f>
        <v>1</v>
      </c>
    </row>
    <row r="8" spans="2:44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264"/>
      <c r="AJ8" s="265"/>
      <c r="AK8" s="266"/>
      <c r="AL8" s="264"/>
      <c r="AM8" s="265"/>
      <c r="AN8" s="265"/>
      <c r="AO8" s="266"/>
      <c r="AP8" s="155"/>
      <c r="AQ8" s="156"/>
      <c r="AR8" s="122"/>
    </row>
    <row r="9" spans="2:44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264"/>
      <c r="AJ9" s="265"/>
      <c r="AK9" s="266"/>
      <c r="AL9" s="264"/>
      <c r="AM9" s="265"/>
      <c r="AN9" s="265"/>
      <c r="AO9" s="266"/>
      <c r="AP9" s="155"/>
      <c r="AQ9" s="156"/>
      <c r="AR9" s="122"/>
    </row>
    <row r="10" spans="2:44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267"/>
      <c r="AJ10" s="268"/>
      <c r="AK10" s="269"/>
      <c r="AL10" s="267"/>
      <c r="AM10" s="268"/>
      <c r="AN10" s="268"/>
      <c r="AO10" s="269"/>
      <c r="AP10" s="157"/>
      <c r="AQ10" s="158"/>
      <c r="AR10" s="122"/>
    </row>
    <row r="11" spans="2:44" ht="38.25" customHeight="1">
      <c r="B11" s="167" t="s">
        <v>106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270">
        <v>15</v>
      </c>
      <c r="AJ11" s="271"/>
      <c r="AK11" s="272"/>
      <c r="AL11" s="270">
        <v>15</v>
      </c>
      <c r="AM11" s="271"/>
      <c r="AN11" s="271"/>
      <c r="AO11" s="272"/>
      <c r="AP11" s="279">
        <f>AL11/AI11</f>
        <v>1</v>
      </c>
      <c r="AQ11" s="280"/>
      <c r="AR11" s="215">
        <f>SUM(AP11:AQ14)</f>
        <v>1</v>
      </c>
    </row>
    <row r="12" spans="2:44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273"/>
      <c r="AJ12" s="274"/>
      <c r="AK12" s="275"/>
      <c r="AL12" s="273"/>
      <c r="AM12" s="274"/>
      <c r="AN12" s="274"/>
      <c r="AO12" s="275"/>
      <c r="AP12" s="281"/>
      <c r="AQ12" s="282"/>
      <c r="AR12" s="215"/>
    </row>
    <row r="13" spans="2:44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273"/>
      <c r="AJ13" s="274"/>
      <c r="AK13" s="275"/>
      <c r="AL13" s="273"/>
      <c r="AM13" s="274"/>
      <c r="AN13" s="274"/>
      <c r="AO13" s="275"/>
      <c r="AP13" s="281"/>
      <c r="AQ13" s="282"/>
      <c r="AR13" s="215"/>
    </row>
    <row r="14" spans="2:44" ht="29.25" customHeight="1">
      <c r="B14" s="184" t="s">
        <v>107</v>
      </c>
      <c r="C14" s="184"/>
      <c r="D14" s="184"/>
      <c r="E14" s="184"/>
      <c r="F14" s="184"/>
      <c r="G14" s="185" t="s">
        <v>108</v>
      </c>
      <c r="H14" s="185"/>
      <c r="I14" s="185"/>
      <c r="J14" s="185"/>
      <c r="K14" s="185">
        <v>1</v>
      </c>
      <c r="L14" s="185"/>
      <c r="M14" s="185"/>
      <c r="N14" s="185"/>
      <c r="O14" s="186">
        <v>1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276"/>
      <c r="AJ14" s="277"/>
      <c r="AK14" s="278"/>
      <c r="AL14" s="276"/>
      <c r="AM14" s="277"/>
      <c r="AN14" s="277"/>
      <c r="AO14" s="278"/>
      <c r="AP14" s="283"/>
      <c r="AQ14" s="284"/>
      <c r="AR14" s="215"/>
    </row>
    <row r="15" spans="2:44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85">
        <v>2</v>
      </c>
      <c r="AJ15" s="285"/>
      <c r="AK15" s="285"/>
      <c r="AL15" s="285">
        <v>2</v>
      </c>
      <c r="AM15" s="285"/>
      <c r="AN15" s="285"/>
      <c r="AO15" s="285"/>
      <c r="AP15" s="208">
        <f t="shared" ref="AP15:AP22" si="1">AL15/AI15</f>
        <v>1</v>
      </c>
      <c r="AQ15" s="208"/>
      <c r="AR15" s="122">
        <f t="shared" ref="AR15" si="2">SUM(AP15:AQ18)/4</f>
        <v>1.125</v>
      </c>
    </row>
    <row r="16" spans="2:44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85">
        <v>0</v>
      </c>
      <c r="AJ16" s="285"/>
      <c r="AK16" s="285"/>
      <c r="AL16" s="285">
        <v>0</v>
      </c>
      <c r="AM16" s="285"/>
      <c r="AN16" s="285"/>
      <c r="AO16" s="285"/>
      <c r="AP16" s="208">
        <v>1</v>
      </c>
      <c r="AQ16" s="208"/>
      <c r="AR16" s="122"/>
    </row>
    <row r="17" spans="2:54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85">
        <v>0</v>
      </c>
      <c r="AJ17" s="285"/>
      <c r="AK17" s="285"/>
      <c r="AL17" s="285">
        <v>0</v>
      </c>
      <c r="AM17" s="285"/>
      <c r="AN17" s="285"/>
      <c r="AO17" s="285"/>
      <c r="AP17" s="208">
        <v>1</v>
      </c>
      <c r="AQ17" s="208"/>
      <c r="AR17" s="122"/>
    </row>
    <row r="18" spans="2:54" ht="28.5" customHeight="1">
      <c r="B18" s="10" t="s">
        <v>53</v>
      </c>
      <c r="C18" s="202" t="s">
        <v>54</v>
      </c>
      <c r="D18" s="203"/>
      <c r="E18" s="185">
        <v>1</v>
      </c>
      <c r="F18" s="185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85">
        <v>2</v>
      </c>
      <c r="AJ18" s="285"/>
      <c r="AK18" s="285"/>
      <c r="AL18" s="285">
        <v>3</v>
      </c>
      <c r="AM18" s="285"/>
      <c r="AN18" s="285"/>
      <c r="AO18" s="285"/>
      <c r="AP18" s="208">
        <f t="shared" ref="AP18" si="3">AL18/AI18</f>
        <v>1.5</v>
      </c>
      <c r="AQ18" s="208"/>
      <c r="AR18" s="122"/>
      <c r="AU18" s="94" t="s">
        <v>127</v>
      </c>
      <c r="AV18" s="94"/>
      <c r="AW18" s="93" t="s">
        <v>128</v>
      </c>
      <c r="AX18" s="93"/>
      <c r="AY18" s="260" t="s">
        <v>136</v>
      </c>
      <c r="AZ18" s="260"/>
      <c r="BA18" s="91" t="s">
        <v>148</v>
      </c>
      <c r="BB18" s="91"/>
    </row>
    <row r="19" spans="2:54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87">
        <v>1</v>
      </c>
      <c r="AJ19" s="288"/>
      <c r="AK19" s="289"/>
      <c r="AL19" s="286">
        <v>0</v>
      </c>
      <c r="AM19" s="286"/>
      <c r="AN19" s="286"/>
      <c r="AO19" s="286"/>
      <c r="AP19" s="214">
        <f t="shared" si="1"/>
        <v>0</v>
      </c>
      <c r="AQ19" s="214"/>
      <c r="AR19" s="215">
        <f t="shared" ref="AR19" si="4">SUM(AP19:AQ22)/4</f>
        <v>0.625</v>
      </c>
      <c r="AU19" s="70" t="s">
        <v>158</v>
      </c>
      <c r="AV19" s="70">
        <v>0</v>
      </c>
      <c r="AW19" s="75" t="s">
        <v>158</v>
      </c>
      <c r="AX19" s="75">
        <v>1</v>
      </c>
      <c r="AY19" s="77" t="s">
        <v>161</v>
      </c>
      <c r="AZ19" s="77">
        <v>1</v>
      </c>
      <c r="BA19" s="79" t="s">
        <v>164</v>
      </c>
      <c r="BB19" s="79">
        <v>1</v>
      </c>
    </row>
    <row r="20" spans="2:54" ht="45.4" customHeight="1">
      <c r="B20" s="202" t="s">
        <v>109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86">
        <v>2</v>
      </c>
      <c r="AJ20" s="286"/>
      <c r="AK20" s="286"/>
      <c r="AL20" s="286">
        <v>3</v>
      </c>
      <c r="AM20" s="286"/>
      <c r="AN20" s="286"/>
      <c r="AO20" s="286"/>
      <c r="AP20" s="214">
        <f t="shared" si="1"/>
        <v>1.5</v>
      </c>
      <c r="AQ20" s="214"/>
      <c r="AR20" s="215"/>
      <c r="AU20" s="70"/>
      <c r="AV20" s="70"/>
      <c r="AW20" s="75" t="s">
        <v>159</v>
      </c>
      <c r="AX20" s="75">
        <v>1</v>
      </c>
      <c r="AY20" s="77" t="s">
        <v>162</v>
      </c>
      <c r="AZ20" s="77">
        <v>1</v>
      </c>
      <c r="BA20" s="79" t="s">
        <v>165</v>
      </c>
      <c r="BB20" s="79">
        <v>1</v>
      </c>
    </row>
    <row r="21" spans="2:54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86">
        <v>3</v>
      </c>
      <c r="AJ21" s="286"/>
      <c r="AK21" s="286"/>
      <c r="AL21" s="286">
        <v>3</v>
      </c>
      <c r="AM21" s="286"/>
      <c r="AN21" s="286"/>
      <c r="AO21" s="286"/>
      <c r="AP21" s="214">
        <f t="shared" si="1"/>
        <v>1</v>
      </c>
      <c r="AQ21" s="214"/>
      <c r="AR21" s="215"/>
      <c r="AU21" s="70"/>
      <c r="AV21" s="70"/>
      <c r="AW21" s="75" t="s">
        <v>160</v>
      </c>
      <c r="AX21" s="75">
        <v>1</v>
      </c>
      <c r="AY21" s="77" t="s">
        <v>163</v>
      </c>
      <c r="AZ21" s="77">
        <v>1</v>
      </c>
      <c r="BA21" s="79" t="s">
        <v>166</v>
      </c>
      <c r="BB21" s="79">
        <v>1</v>
      </c>
    </row>
    <row r="22" spans="2:54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86">
        <v>3</v>
      </c>
      <c r="AJ22" s="286"/>
      <c r="AK22" s="286"/>
      <c r="AL22" s="286">
        <v>0</v>
      </c>
      <c r="AM22" s="286"/>
      <c r="AN22" s="286"/>
      <c r="AO22" s="286"/>
      <c r="AP22" s="214">
        <f t="shared" si="1"/>
        <v>0</v>
      </c>
      <c r="AQ22" s="214"/>
      <c r="AR22" s="215"/>
      <c r="AU22" s="74" t="s">
        <v>149</v>
      </c>
      <c r="AV22" s="74">
        <f>SUM(AV19:AV21)</f>
        <v>0</v>
      </c>
      <c r="AW22" s="76" t="s">
        <v>149</v>
      </c>
      <c r="AX22" s="76">
        <f>SUM(AX19:AX21)</f>
        <v>3</v>
      </c>
      <c r="AY22" s="78" t="s">
        <v>149</v>
      </c>
      <c r="AZ22" s="78">
        <f>SUM(AZ19:AZ21)</f>
        <v>3</v>
      </c>
      <c r="BA22" s="80" t="s">
        <v>149</v>
      </c>
      <c r="BB22" s="80">
        <f>SUM(BB19:BB21)</f>
        <v>3</v>
      </c>
    </row>
    <row r="23" spans="2:54" ht="18.95" customHeight="1">
      <c r="B23" s="218" t="s">
        <v>80</v>
      </c>
      <c r="C23" s="218"/>
      <c r="D23" s="290">
        <f>+AL19</f>
        <v>0</v>
      </c>
      <c r="E23" s="291"/>
      <c r="F23" s="292"/>
      <c r="G23" s="293">
        <f>+AL20</f>
        <v>3</v>
      </c>
      <c r="H23" s="294"/>
      <c r="I23" s="294"/>
      <c r="J23" s="294"/>
      <c r="K23" s="294"/>
      <c r="L23" s="294"/>
      <c r="M23" s="295"/>
      <c r="N23" s="290">
        <f>+AL21</f>
        <v>3</v>
      </c>
      <c r="O23" s="291"/>
      <c r="P23" s="291"/>
      <c r="Q23" s="291"/>
      <c r="R23" s="291"/>
      <c r="S23" s="292"/>
      <c r="T23" s="293">
        <f>+AL22</f>
        <v>0</v>
      </c>
      <c r="U23" s="216"/>
      <c r="V23" s="216"/>
      <c r="W23" s="216"/>
      <c r="X23" s="203"/>
      <c r="Z23" s="13"/>
      <c r="AA23" s="13"/>
      <c r="AI23" s="296">
        <f>SUM(AI19:AK22)</f>
        <v>9</v>
      </c>
      <c r="AJ23" s="297"/>
      <c r="AK23" s="297"/>
    </row>
    <row r="24" spans="2:54" ht="18.95" customHeight="1">
      <c r="B24" s="218" t="s">
        <v>81</v>
      </c>
      <c r="C24" s="218"/>
      <c r="D24" s="290">
        <f>+AI19</f>
        <v>1</v>
      </c>
      <c r="E24" s="291"/>
      <c r="F24" s="292"/>
      <c r="G24" s="293">
        <f>+AI20</f>
        <v>2</v>
      </c>
      <c r="H24" s="216"/>
      <c r="I24" s="216"/>
      <c r="J24" s="216"/>
      <c r="K24" s="216"/>
      <c r="L24" s="216"/>
      <c r="M24" s="203"/>
      <c r="N24" s="290">
        <f>+AI21</f>
        <v>3</v>
      </c>
      <c r="O24" s="291"/>
      <c r="P24" s="291"/>
      <c r="Q24" s="291"/>
      <c r="R24" s="291"/>
      <c r="S24" s="292"/>
      <c r="T24" s="293">
        <f>+AI22</f>
        <v>3</v>
      </c>
      <c r="U24" s="216"/>
      <c r="V24" s="216"/>
      <c r="W24" s="216"/>
      <c r="X24" s="203"/>
      <c r="Y24" s="15"/>
    </row>
    <row r="25" spans="2:54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</row>
    <row r="26" spans="2:54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</row>
    <row r="27" spans="2:54" ht="17.649999999999999" customHeight="1">
      <c r="B27" s="17" t="s">
        <v>87</v>
      </c>
      <c r="C27" s="229">
        <f>IF(ISERROR($D$23/$D$24),0,$D$23/$D$24)</f>
        <v>0</v>
      </c>
      <c r="D27" s="229">
        <f>$E$18</f>
        <v>1</v>
      </c>
      <c r="E27" s="18">
        <f>$O$14</f>
        <v>1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</row>
    <row r="28" spans="2:54" ht="17.649999999999999" customHeight="1">
      <c r="B28" s="17" t="s">
        <v>88</v>
      </c>
      <c r="C28" s="230"/>
      <c r="D28" s="230"/>
      <c r="E28" s="18">
        <f t="shared" ref="E28:E37" si="5">$O$14</f>
        <v>1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</row>
    <row r="29" spans="2:54" ht="17.649999999999999" customHeight="1">
      <c r="B29" s="17" t="s">
        <v>89</v>
      </c>
      <c r="C29" s="231"/>
      <c r="D29" s="231"/>
      <c r="E29" s="18">
        <f t="shared" si="5"/>
        <v>1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</row>
    <row r="30" spans="2:54" ht="17.649999999999999" customHeight="1">
      <c r="B30" s="17" t="s">
        <v>90</v>
      </c>
      <c r="C30" s="229">
        <f>IF(ISERROR($G$23/$G$24),0,$G$23/$G$24)</f>
        <v>1.5</v>
      </c>
      <c r="D30" s="229">
        <f t="shared" ref="D30:D36" si="6">$E$18</f>
        <v>1</v>
      </c>
      <c r="E30" s="18">
        <f t="shared" si="5"/>
        <v>1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</row>
    <row r="31" spans="2:54" ht="17.649999999999999" customHeight="1">
      <c r="B31" s="17" t="s">
        <v>91</v>
      </c>
      <c r="C31" s="230"/>
      <c r="D31" s="230"/>
      <c r="E31" s="18">
        <f t="shared" si="5"/>
        <v>1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</row>
    <row r="32" spans="2:54" ht="17.649999999999999" customHeight="1">
      <c r="B32" s="17" t="s">
        <v>92</v>
      </c>
      <c r="C32" s="231"/>
      <c r="D32" s="231"/>
      <c r="E32" s="18">
        <f t="shared" si="5"/>
        <v>1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</row>
    <row r="33" spans="2:27" ht="17.649999999999999" customHeight="1">
      <c r="B33" s="17" t="s">
        <v>93</v>
      </c>
      <c r="C33" s="229">
        <f>IF(ISERROR($N$23/$N$24),0,$N$23/$N$24)</f>
        <v>1</v>
      </c>
      <c r="D33" s="229">
        <f t="shared" si="6"/>
        <v>1</v>
      </c>
      <c r="E33" s="18">
        <f t="shared" si="5"/>
        <v>1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</row>
    <row r="34" spans="2:27" ht="17.649999999999999" customHeight="1">
      <c r="B34" s="17" t="s">
        <v>94</v>
      </c>
      <c r="C34" s="230"/>
      <c r="D34" s="230"/>
      <c r="E34" s="18">
        <f t="shared" si="5"/>
        <v>1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27" ht="17.649999999999999" customHeight="1">
      <c r="B35" s="17" t="s">
        <v>95</v>
      </c>
      <c r="C35" s="231"/>
      <c r="D35" s="231"/>
      <c r="E35" s="18">
        <f t="shared" si="5"/>
        <v>1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27" ht="17.649999999999999" customHeight="1">
      <c r="B36" s="17" t="s">
        <v>96</v>
      </c>
      <c r="C36" s="229">
        <f>IF(ISERROR($T$23/$T$24),0,$T$23/$T$24)</f>
        <v>0</v>
      </c>
      <c r="D36" s="229">
        <f t="shared" si="6"/>
        <v>1</v>
      </c>
      <c r="E36" s="18">
        <f t="shared" si="5"/>
        <v>1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27" ht="17.649999999999999" customHeight="1">
      <c r="B37" s="17" t="s">
        <v>97</v>
      </c>
      <c r="C37" s="230"/>
      <c r="D37" s="230"/>
      <c r="E37" s="18">
        <f t="shared" si="5"/>
        <v>1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27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27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27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27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27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27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27" ht="32.25" customHeight="1">
      <c r="B44" s="257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27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27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27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27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208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J32:K32"/>
    <mergeCell ref="N32:O32"/>
    <mergeCell ref="P32:R32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D33:D35"/>
    <mergeCell ref="H33:I33"/>
    <mergeCell ref="J33:K33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C33:C35"/>
    <mergeCell ref="B23:C23"/>
    <mergeCell ref="D23:F23"/>
    <mergeCell ref="G23:M23"/>
    <mergeCell ref="N23:S23"/>
    <mergeCell ref="T23:X23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AI23:AK23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B19:L19"/>
    <mergeCell ref="M19:X19"/>
    <mergeCell ref="AB19:AC22"/>
    <mergeCell ref="AD19:AH19"/>
    <mergeCell ref="AI19:AK19"/>
    <mergeCell ref="AL19:AO19"/>
    <mergeCell ref="AI21:AK21"/>
    <mergeCell ref="AL21:AO21"/>
    <mergeCell ref="AL22:AO22"/>
    <mergeCell ref="AP22:AQ22"/>
    <mergeCell ref="R18:U18"/>
    <mergeCell ref="V18:X18"/>
    <mergeCell ref="AD18:AH18"/>
    <mergeCell ref="AI18:AK18"/>
    <mergeCell ref="AL18:AO18"/>
    <mergeCell ref="AP18:AQ18"/>
    <mergeCell ref="AI16:AK16"/>
    <mergeCell ref="AL16:AO16"/>
    <mergeCell ref="AP16:AQ16"/>
    <mergeCell ref="M17:Q17"/>
    <mergeCell ref="R17:U17"/>
    <mergeCell ref="V17:X17"/>
    <mergeCell ref="AD17:AH17"/>
    <mergeCell ref="AI17:AK17"/>
    <mergeCell ref="AL17:AO17"/>
    <mergeCell ref="AP17:AQ17"/>
    <mergeCell ref="AI15:AK15"/>
    <mergeCell ref="AL15:AO15"/>
    <mergeCell ref="AP15:AQ15"/>
    <mergeCell ref="AR15:AR18"/>
    <mergeCell ref="B16:B17"/>
    <mergeCell ref="C16:D17"/>
    <mergeCell ref="E16:F17"/>
    <mergeCell ref="G16:L17"/>
    <mergeCell ref="M16:X16"/>
    <mergeCell ref="AD16:AH16"/>
    <mergeCell ref="S14:U14"/>
    <mergeCell ref="V14:X14"/>
    <mergeCell ref="AD14:AH14"/>
    <mergeCell ref="B15:X15"/>
    <mergeCell ref="AB15:AC18"/>
    <mergeCell ref="AD15:AH15"/>
    <mergeCell ref="C18:D18"/>
    <mergeCell ref="E18:F18"/>
    <mergeCell ref="G18:L18"/>
    <mergeCell ref="M18:Q18"/>
    <mergeCell ref="AR11:AR14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B11:X11"/>
    <mergeCell ref="AB11:AC14"/>
    <mergeCell ref="AD11:AH11"/>
    <mergeCell ref="AI11:AK14"/>
    <mergeCell ref="AL11:AO14"/>
    <mergeCell ref="AP11:AQ14"/>
    <mergeCell ref="B14:F14"/>
    <mergeCell ref="G14:J14"/>
    <mergeCell ref="K14:N14"/>
    <mergeCell ref="O14:R14"/>
    <mergeCell ref="G7:X8"/>
    <mergeCell ref="AB7:AC10"/>
    <mergeCell ref="AD7:AH7"/>
    <mergeCell ref="AI7:AK10"/>
    <mergeCell ref="AL7:AO10"/>
    <mergeCell ref="AP7:AQ10"/>
    <mergeCell ref="S5:V5"/>
    <mergeCell ref="W5:X5"/>
    <mergeCell ref="AB5:AC6"/>
    <mergeCell ref="AD5:AH6"/>
    <mergeCell ref="AI5:AK6"/>
    <mergeCell ref="AL5:AO6"/>
    <mergeCell ref="AU18:AV18"/>
    <mergeCell ref="AW18:AX18"/>
    <mergeCell ref="AY18:AZ18"/>
    <mergeCell ref="BA18:BB18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  <mergeCell ref="AR7:AR10"/>
    <mergeCell ref="AD8:AH8"/>
    <mergeCell ref="B9:X9"/>
    <mergeCell ref="AD9:AH9"/>
    <mergeCell ref="B10:X10"/>
    <mergeCell ref="AD10:AH10"/>
    <mergeCell ref="AP5:AQ6"/>
    <mergeCell ref="AR5:AR6"/>
    <mergeCell ref="B6:X6"/>
    <mergeCell ref="B7:F8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G7:X8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U50"/>
  <sheetViews>
    <sheetView zoomScale="80" zoomScaleNormal="80" zoomScaleSheetLayoutView="100" workbookViewId="0">
      <selection activeCell="AH26" sqref="A24:AH38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43" width="4.625" style="2"/>
    <col min="44" max="44" width="8.875" style="3" customWidth="1"/>
    <col min="45" max="45" width="33.75" style="3" customWidth="1"/>
    <col min="46" max="46" width="4.625" style="3"/>
    <col min="47" max="47" width="12.75" style="3" customWidth="1"/>
    <col min="48" max="16384" width="4.625" style="3"/>
  </cols>
  <sheetData>
    <row r="1" spans="2:45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5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45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45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45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</row>
    <row r="6" spans="2:45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45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261">
        <v>138</v>
      </c>
      <c r="AJ7" s="262"/>
      <c r="AK7" s="263"/>
      <c r="AL7" s="261">
        <v>136</v>
      </c>
      <c r="AM7" s="262"/>
      <c r="AN7" s="262"/>
      <c r="AO7" s="263"/>
      <c r="AP7" s="153">
        <f t="shared" ref="AP7" si="0">AL7/AI7</f>
        <v>0.98550724637681164</v>
      </c>
      <c r="AQ7" s="154"/>
      <c r="AR7" s="122">
        <f>SUM(AP7:AQ10)/4</f>
        <v>0.24637681159420291</v>
      </c>
    </row>
    <row r="8" spans="2:45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264"/>
      <c r="AJ8" s="265"/>
      <c r="AK8" s="266"/>
      <c r="AL8" s="264"/>
      <c r="AM8" s="265"/>
      <c r="AN8" s="265"/>
      <c r="AO8" s="266"/>
      <c r="AP8" s="155"/>
      <c r="AQ8" s="156"/>
      <c r="AR8" s="122"/>
      <c r="AS8" s="3" t="s">
        <v>110</v>
      </c>
    </row>
    <row r="9" spans="2:45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264"/>
      <c r="AJ9" s="265"/>
      <c r="AK9" s="266"/>
      <c r="AL9" s="264"/>
      <c r="AM9" s="265"/>
      <c r="AN9" s="265"/>
      <c r="AO9" s="266"/>
      <c r="AP9" s="155"/>
      <c r="AQ9" s="156"/>
      <c r="AR9" s="122"/>
      <c r="AS9" s="3" t="s">
        <v>111</v>
      </c>
    </row>
    <row r="10" spans="2:45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267"/>
      <c r="AJ10" s="268"/>
      <c r="AK10" s="269"/>
      <c r="AL10" s="267"/>
      <c r="AM10" s="268"/>
      <c r="AN10" s="268"/>
      <c r="AO10" s="269"/>
      <c r="AP10" s="157"/>
      <c r="AQ10" s="158"/>
      <c r="AR10" s="122"/>
    </row>
    <row r="11" spans="2:45" ht="38.25" customHeight="1">
      <c r="B11" s="167" t="s">
        <v>112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270">
        <v>106</v>
      </c>
      <c r="AJ11" s="271"/>
      <c r="AK11" s="272"/>
      <c r="AL11" s="270">
        <v>22</v>
      </c>
      <c r="AM11" s="271"/>
      <c r="AN11" s="271"/>
      <c r="AO11" s="272"/>
      <c r="AP11" s="279">
        <f>AL11/AI11</f>
        <v>0.20754716981132076</v>
      </c>
      <c r="AQ11" s="280"/>
      <c r="AR11" s="215">
        <f>SUM(AP11:AQ14)</f>
        <v>0.20754716981132076</v>
      </c>
    </row>
    <row r="12" spans="2:45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273"/>
      <c r="AJ12" s="274"/>
      <c r="AK12" s="275"/>
      <c r="AL12" s="273"/>
      <c r="AM12" s="274"/>
      <c r="AN12" s="274"/>
      <c r="AO12" s="275"/>
      <c r="AP12" s="281"/>
      <c r="AQ12" s="282"/>
      <c r="AR12" s="215"/>
      <c r="AS12" s="3" t="s">
        <v>113</v>
      </c>
    </row>
    <row r="13" spans="2:45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273"/>
      <c r="AJ13" s="274"/>
      <c r="AK13" s="275"/>
      <c r="AL13" s="273"/>
      <c r="AM13" s="274"/>
      <c r="AN13" s="274"/>
      <c r="AO13" s="275"/>
      <c r="AP13" s="281"/>
      <c r="AQ13" s="282"/>
      <c r="AR13" s="215"/>
      <c r="AS13" s="3" t="s">
        <v>114</v>
      </c>
    </row>
    <row r="14" spans="2:45" ht="30.75" customHeight="1">
      <c r="B14" s="184" t="s">
        <v>115</v>
      </c>
      <c r="C14" s="184"/>
      <c r="D14" s="184"/>
      <c r="E14" s="184"/>
      <c r="F14" s="184"/>
      <c r="G14" s="185" t="s">
        <v>116</v>
      </c>
      <c r="H14" s="185"/>
      <c r="I14" s="185"/>
      <c r="J14" s="185"/>
      <c r="K14" s="185">
        <v>0.5</v>
      </c>
      <c r="L14" s="185"/>
      <c r="M14" s="185"/>
      <c r="N14" s="185"/>
      <c r="O14" s="186">
        <v>0.5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276"/>
      <c r="AJ14" s="277"/>
      <c r="AK14" s="278"/>
      <c r="AL14" s="276"/>
      <c r="AM14" s="277"/>
      <c r="AN14" s="277"/>
      <c r="AO14" s="278"/>
      <c r="AP14" s="283"/>
      <c r="AQ14" s="284"/>
      <c r="AR14" s="215"/>
    </row>
    <row r="15" spans="2:45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61">
        <v>125</v>
      </c>
      <c r="AJ15" s="262"/>
      <c r="AK15" s="263"/>
      <c r="AL15" s="285">
        <v>20</v>
      </c>
      <c r="AM15" s="285"/>
      <c r="AN15" s="285"/>
      <c r="AO15" s="285"/>
      <c r="AP15" s="208">
        <f>+AL15/AI15</f>
        <v>0.16</v>
      </c>
      <c r="AQ15" s="208"/>
      <c r="AR15" s="122">
        <f>SUM(AP15:AQ18)/4</f>
        <v>0.16</v>
      </c>
    </row>
    <row r="16" spans="2:45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64"/>
      <c r="AJ16" s="265"/>
      <c r="AK16" s="266"/>
      <c r="AL16" s="285">
        <v>0</v>
      </c>
      <c r="AM16" s="285"/>
      <c r="AN16" s="285"/>
      <c r="AO16" s="285"/>
      <c r="AP16" s="208">
        <f>+AL16/AI15</f>
        <v>0</v>
      </c>
      <c r="AQ16" s="208"/>
      <c r="AR16" s="122"/>
      <c r="AS16" s="3" t="s">
        <v>117</v>
      </c>
    </row>
    <row r="17" spans="2:47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64"/>
      <c r="AJ17" s="265"/>
      <c r="AK17" s="266"/>
      <c r="AL17" s="285">
        <v>60</v>
      </c>
      <c r="AM17" s="285"/>
      <c r="AN17" s="285"/>
      <c r="AO17" s="285"/>
      <c r="AP17" s="208">
        <f>+AL17/AI15</f>
        <v>0.48</v>
      </c>
      <c r="AQ17" s="208"/>
      <c r="AR17" s="122"/>
      <c r="AS17" s="3" t="s">
        <v>118</v>
      </c>
    </row>
    <row r="18" spans="2:47" ht="28.5" customHeight="1">
      <c r="B18" s="10" t="s">
        <v>53</v>
      </c>
      <c r="C18" s="202" t="s">
        <v>54</v>
      </c>
      <c r="D18" s="203"/>
      <c r="E18" s="298">
        <v>0.5</v>
      </c>
      <c r="F18" s="298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67"/>
      <c r="AJ18" s="268"/>
      <c r="AK18" s="269"/>
      <c r="AL18" s="285">
        <v>0</v>
      </c>
      <c r="AM18" s="285"/>
      <c r="AN18" s="285"/>
      <c r="AO18" s="285"/>
      <c r="AP18" s="208">
        <f>+AL18/AI15</f>
        <v>0</v>
      </c>
      <c r="AQ18" s="208"/>
      <c r="AR18" s="122"/>
    </row>
    <row r="19" spans="2:47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86">
        <v>0</v>
      </c>
      <c r="AJ19" s="286"/>
      <c r="AK19" s="286"/>
      <c r="AL19" s="286">
        <v>0</v>
      </c>
      <c r="AM19" s="286"/>
      <c r="AN19" s="286"/>
      <c r="AO19" s="286"/>
      <c r="AP19" s="214" t="e">
        <f t="shared" ref="AP19:AP22" si="1">AL19/AI19</f>
        <v>#DIV/0!</v>
      </c>
      <c r="AQ19" s="214"/>
      <c r="AR19" s="215" t="e">
        <f t="shared" ref="AR19" si="2">SUM(AP19:AQ22)/4</f>
        <v>#DIV/0!</v>
      </c>
      <c r="AS19" s="3" t="s">
        <v>157</v>
      </c>
    </row>
    <row r="20" spans="2:47" ht="45.4" customHeight="1">
      <c r="B20" s="202" t="s">
        <v>109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86">
        <v>0</v>
      </c>
      <c r="AJ20" s="286"/>
      <c r="AK20" s="286"/>
      <c r="AL20" s="286">
        <v>0</v>
      </c>
      <c r="AM20" s="286"/>
      <c r="AN20" s="286"/>
      <c r="AO20" s="286"/>
      <c r="AP20" s="214" t="e">
        <f t="shared" si="1"/>
        <v>#DIV/0!</v>
      </c>
      <c r="AQ20" s="214"/>
      <c r="AR20" s="215"/>
      <c r="AS20" s="3" t="s">
        <v>156</v>
      </c>
      <c r="AT20" s="3">
        <v>20</v>
      </c>
      <c r="AU20" s="3" t="s">
        <v>152</v>
      </c>
    </row>
    <row r="21" spans="2:47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86">
        <v>0</v>
      </c>
      <c r="AJ21" s="286"/>
      <c r="AK21" s="286"/>
      <c r="AL21" s="286">
        <v>0</v>
      </c>
      <c r="AM21" s="286"/>
      <c r="AN21" s="286"/>
      <c r="AO21" s="286"/>
      <c r="AP21" s="214" t="e">
        <f t="shared" si="1"/>
        <v>#DIV/0!</v>
      </c>
      <c r="AQ21" s="214"/>
      <c r="AR21" s="215"/>
      <c r="AT21" s="3">
        <v>40</v>
      </c>
      <c r="AU21" s="3" t="s">
        <v>153</v>
      </c>
    </row>
    <row r="22" spans="2:47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86">
        <v>104</v>
      </c>
      <c r="AJ22" s="286"/>
      <c r="AK22" s="286"/>
      <c r="AL22" s="286">
        <v>0</v>
      </c>
      <c r="AM22" s="286"/>
      <c r="AN22" s="286"/>
      <c r="AO22" s="286"/>
      <c r="AP22" s="214">
        <f t="shared" si="1"/>
        <v>0</v>
      </c>
      <c r="AQ22" s="214"/>
      <c r="AR22" s="215"/>
      <c r="AT22" s="3">
        <v>40</v>
      </c>
      <c r="AU22" s="3" t="s">
        <v>154</v>
      </c>
    </row>
    <row r="23" spans="2:47" ht="18.95" customHeight="1">
      <c r="B23" s="218" t="s">
        <v>80</v>
      </c>
      <c r="C23" s="218"/>
      <c r="D23" s="290">
        <f>+AL19</f>
        <v>0</v>
      </c>
      <c r="E23" s="291"/>
      <c r="F23" s="292"/>
      <c r="G23" s="293">
        <f>+AL20</f>
        <v>0</v>
      </c>
      <c r="H23" s="294"/>
      <c r="I23" s="294"/>
      <c r="J23" s="294"/>
      <c r="K23" s="294"/>
      <c r="L23" s="294"/>
      <c r="M23" s="295"/>
      <c r="N23" s="290">
        <f>+AL21</f>
        <v>0</v>
      </c>
      <c r="O23" s="291"/>
      <c r="P23" s="291"/>
      <c r="Q23" s="291"/>
      <c r="R23" s="291"/>
      <c r="S23" s="292"/>
      <c r="T23" s="293">
        <f>+AL22</f>
        <v>0</v>
      </c>
      <c r="U23" s="216"/>
      <c r="V23" s="216"/>
      <c r="W23" s="216"/>
      <c r="X23" s="203"/>
      <c r="Z23" s="13"/>
      <c r="AA23" s="13"/>
      <c r="AT23" s="3">
        <v>4</v>
      </c>
      <c r="AU23" s="3" t="s">
        <v>155</v>
      </c>
    </row>
    <row r="24" spans="2:47" ht="18.95" customHeight="1">
      <c r="B24" s="218" t="s">
        <v>81</v>
      </c>
      <c r="C24" s="218"/>
      <c r="D24" s="290">
        <v>104</v>
      </c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300"/>
      <c r="Y24" s="15"/>
      <c r="AT24" s="3">
        <f>SUM(AT20:AT23)</f>
        <v>104</v>
      </c>
    </row>
    <row r="25" spans="2:47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</row>
    <row r="26" spans="2:47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</row>
    <row r="27" spans="2:47" ht="17.649999999999999" customHeight="1">
      <c r="B27" s="17" t="s">
        <v>87</v>
      </c>
      <c r="C27" s="229">
        <f>IF(ISERROR($D$23/$D$24),0,$D$23/$D$24)</f>
        <v>0</v>
      </c>
      <c r="D27" s="229">
        <f>$E$18</f>
        <v>0.5</v>
      </c>
      <c r="E27" s="18">
        <f>$O$14</f>
        <v>0.5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</row>
    <row r="28" spans="2:47" ht="17.649999999999999" customHeight="1">
      <c r="B28" s="17" t="s">
        <v>88</v>
      </c>
      <c r="C28" s="230"/>
      <c r="D28" s="230"/>
      <c r="E28" s="18">
        <f t="shared" ref="E28:E37" si="3">$O$14</f>
        <v>0.5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</row>
    <row r="29" spans="2:47" ht="17.649999999999999" customHeight="1">
      <c r="B29" s="17" t="s">
        <v>89</v>
      </c>
      <c r="C29" s="231"/>
      <c r="D29" s="231"/>
      <c r="E29" s="18">
        <f t="shared" si="3"/>
        <v>0.5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</row>
    <row r="30" spans="2:47" ht="17.649999999999999" customHeight="1">
      <c r="B30" s="17" t="s">
        <v>90</v>
      </c>
      <c r="C30" s="229">
        <f>IF(ISERROR($G$23/$D$24),0,$G$23/$D$24)</f>
        <v>0</v>
      </c>
      <c r="D30" s="229">
        <f t="shared" ref="D30:D36" si="4">$E$18</f>
        <v>0.5</v>
      </c>
      <c r="E30" s="18">
        <f t="shared" si="3"/>
        <v>0.5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</row>
    <row r="31" spans="2:47" ht="17.649999999999999" customHeight="1">
      <c r="B31" s="17" t="s">
        <v>91</v>
      </c>
      <c r="C31" s="230"/>
      <c r="D31" s="230"/>
      <c r="E31" s="18">
        <f t="shared" si="3"/>
        <v>0.5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</row>
    <row r="32" spans="2:47" ht="17.649999999999999" customHeight="1">
      <c r="B32" s="17" t="s">
        <v>92</v>
      </c>
      <c r="C32" s="231"/>
      <c r="D32" s="231"/>
      <c r="E32" s="18">
        <f t="shared" si="3"/>
        <v>0.5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</row>
    <row r="33" spans="2:27" ht="17.649999999999999" customHeight="1">
      <c r="B33" s="17" t="s">
        <v>93</v>
      </c>
      <c r="C33" s="229">
        <f>IF(ISERROR($N$23/$D$24),0,$N$23/$D$24)</f>
        <v>0</v>
      </c>
      <c r="D33" s="229">
        <f t="shared" si="4"/>
        <v>0.5</v>
      </c>
      <c r="E33" s="18">
        <f t="shared" si="3"/>
        <v>0.5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</row>
    <row r="34" spans="2:27" ht="17.649999999999999" customHeight="1">
      <c r="B34" s="17" t="s">
        <v>94</v>
      </c>
      <c r="C34" s="230"/>
      <c r="D34" s="230"/>
      <c r="E34" s="18">
        <f t="shared" si="3"/>
        <v>0.5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27" ht="17.649999999999999" customHeight="1">
      <c r="B35" s="17" t="s">
        <v>95</v>
      </c>
      <c r="C35" s="231"/>
      <c r="D35" s="231"/>
      <c r="E35" s="18">
        <f t="shared" si="3"/>
        <v>0.5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27" ht="17.649999999999999" customHeight="1">
      <c r="B36" s="17" t="s">
        <v>96</v>
      </c>
      <c r="C36" s="229">
        <f>IF(ISERROR($T$23/$D$24),0,$T$23/$D$24)</f>
        <v>0</v>
      </c>
      <c r="D36" s="229">
        <f t="shared" si="4"/>
        <v>0.5</v>
      </c>
      <c r="E36" s="18">
        <f t="shared" si="3"/>
        <v>0.5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27" ht="17.649999999999999" customHeight="1">
      <c r="B37" s="17" t="s">
        <v>97</v>
      </c>
      <c r="C37" s="230"/>
      <c r="D37" s="230"/>
      <c r="E37" s="18">
        <f t="shared" si="3"/>
        <v>0.5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27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27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27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27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27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27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27" ht="32.25" customHeight="1">
      <c r="B44" s="257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27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27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27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27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197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J32:K32"/>
    <mergeCell ref="N32:O32"/>
    <mergeCell ref="P32:R32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B24:C24"/>
    <mergeCell ref="D24:X24"/>
    <mergeCell ref="B25:X25"/>
    <mergeCell ref="H26:I27"/>
    <mergeCell ref="J26:M26"/>
    <mergeCell ref="N26:O27"/>
    <mergeCell ref="P26:R27"/>
    <mergeCell ref="S26:X26"/>
    <mergeCell ref="C27:C29"/>
    <mergeCell ref="D27:D29"/>
    <mergeCell ref="J27:K27"/>
    <mergeCell ref="S27:X38"/>
    <mergeCell ref="H28:I28"/>
    <mergeCell ref="J28:K28"/>
    <mergeCell ref="N28:O28"/>
    <mergeCell ref="P28:R28"/>
    <mergeCell ref="H29:I29"/>
    <mergeCell ref="J29:K29"/>
    <mergeCell ref="N29:O29"/>
    <mergeCell ref="P29:R29"/>
    <mergeCell ref="C33:C35"/>
    <mergeCell ref="D33:D35"/>
    <mergeCell ref="H33:I33"/>
    <mergeCell ref="J33:K33"/>
    <mergeCell ref="T22:U22"/>
    <mergeCell ref="V22:W22"/>
    <mergeCell ref="AD22:AH22"/>
    <mergeCell ref="AI22:AK22"/>
    <mergeCell ref="AL22:AO22"/>
    <mergeCell ref="AP22:AQ22"/>
    <mergeCell ref="B23:C23"/>
    <mergeCell ref="D23:F23"/>
    <mergeCell ref="G23:M23"/>
    <mergeCell ref="N23:S23"/>
    <mergeCell ref="T23:X23"/>
    <mergeCell ref="B19:L19"/>
    <mergeCell ref="M19:X19"/>
    <mergeCell ref="AB19:AC22"/>
    <mergeCell ref="AD19:AH19"/>
    <mergeCell ref="AI19:AK19"/>
    <mergeCell ref="AL19:AO19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AL16:AO16"/>
    <mergeCell ref="AP16:AQ16"/>
    <mergeCell ref="M17:Q17"/>
    <mergeCell ref="R17:U17"/>
    <mergeCell ref="V17:X17"/>
    <mergeCell ref="AD17:AH17"/>
    <mergeCell ref="AL17:AO17"/>
    <mergeCell ref="AP17:AQ17"/>
    <mergeCell ref="AI15:AK18"/>
    <mergeCell ref="AL15:AO15"/>
    <mergeCell ref="AP15:AQ15"/>
    <mergeCell ref="R18:U18"/>
    <mergeCell ref="V18:X18"/>
    <mergeCell ref="AD18:AH18"/>
    <mergeCell ref="AL18:AO18"/>
    <mergeCell ref="AP18:AQ18"/>
    <mergeCell ref="AR15:AR18"/>
    <mergeCell ref="B16:B17"/>
    <mergeCell ref="C16:D17"/>
    <mergeCell ref="E16:F17"/>
    <mergeCell ref="G16:L17"/>
    <mergeCell ref="M16:X16"/>
    <mergeCell ref="AD16:AH16"/>
    <mergeCell ref="S14:U14"/>
    <mergeCell ref="V14:X14"/>
    <mergeCell ref="AD14:AH14"/>
    <mergeCell ref="B15:X15"/>
    <mergeCell ref="AB15:AC18"/>
    <mergeCell ref="AD15:AH15"/>
    <mergeCell ref="C18:D18"/>
    <mergeCell ref="E18:F18"/>
    <mergeCell ref="G18:L18"/>
    <mergeCell ref="M18:Q18"/>
    <mergeCell ref="AR11:AR14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B11:X11"/>
    <mergeCell ref="AB11:AC14"/>
    <mergeCell ref="AD11:AH11"/>
    <mergeCell ref="AI11:AK14"/>
    <mergeCell ref="AL11:AO14"/>
    <mergeCell ref="AP11:AQ14"/>
    <mergeCell ref="B14:F14"/>
    <mergeCell ref="G14:J14"/>
    <mergeCell ref="K14:N14"/>
    <mergeCell ref="O14:R14"/>
    <mergeCell ref="AR7:AR10"/>
    <mergeCell ref="AD8:AH8"/>
    <mergeCell ref="B9:X9"/>
    <mergeCell ref="AD9:AH9"/>
    <mergeCell ref="B10:X10"/>
    <mergeCell ref="AD10:AH10"/>
    <mergeCell ref="AP5:AQ6"/>
    <mergeCell ref="AR5:AR6"/>
    <mergeCell ref="B6:X6"/>
    <mergeCell ref="B7:F8"/>
    <mergeCell ref="G7:X8"/>
    <mergeCell ref="AB7:AC10"/>
    <mergeCell ref="AD7:AH7"/>
    <mergeCell ref="AI7:AK10"/>
    <mergeCell ref="AL7:AO10"/>
    <mergeCell ref="AP7:AQ10"/>
    <mergeCell ref="S5:V5"/>
    <mergeCell ref="W5:X5"/>
    <mergeCell ref="AB5:AC6"/>
    <mergeCell ref="AD5:AH6"/>
    <mergeCell ref="AI5:AK6"/>
    <mergeCell ref="AL5:AO6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G7:X8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BB50"/>
  <sheetViews>
    <sheetView topLeftCell="A7" zoomScale="80" zoomScaleNormal="80" zoomScaleSheetLayoutView="100" workbookViewId="0">
      <selection activeCell="AG35" sqref="AG35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34" width="4.625" style="2"/>
    <col min="35" max="37" width="6.25" style="2" customWidth="1"/>
    <col min="38" max="40" width="4.625" style="2"/>
    <col min="41" max="41" width="4.625" style="2" customWidth="1"/>
    <col min="42" max="43" width="4.625" style="2"/>
    <col min="44" max="44" width="9.125" style="3" customWidth="1"/>
    <col min="45" max="46" width="4.625" style="3"/>
    <col min="47" max="47" width="10.125" style="3" customWidth="1"/>
    <col min="48" max="48" width="16.5" style="3" customWidth="1"/>
    <col min="49" max="49" width="17.625" style="40" customWidth="1"/>
    <col min="50" max="51" width="16.625" style="3" customWidth="1"/>
    <col min="52" max="53" width="16.5" style="3" customWidth="1"/>
    <col min="54" max="54" width="14.25" style="3" bestFit="1" customWidth="1"/>
    <col min="55" max="16384" width="4.625" style="3"/>
  </cols>
  <sheetData>
    <row r="1" spans="2:49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9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49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49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49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  <c r="AW5" s="40"/>
    </row>
    <row r="6" spans="2:49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49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144">
        <v>0</v>
      </c>
      <c r="AJ7" s="145"/>
      <c r="AK7" s="146"/>
      <c r="AL7" s="144">
        <v>0</v>
      </c>
      <c r="AM7" s="145"/>
      <c r="AN7" s="145"/>
      <c r="AO7" s="146"/>
      <c r="AP7" s="307" t="e">
        <f>+AL7/AI7</f>
        <v>#DIV/0!</v>
      </c>
      <c r="AQ7" s="154"/>
      <c r="AR7" s="122" t="e">
        <f>+AP7</f>
        <v>#DIV/0!</v>
      </c>
    </row>
    <row r="8" spans="2:49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147"/>
      <c r="AJ8" s="148"/>
      <c r="AK8" s="149"/>
      <c r="AL8" s="147"/>
      <c r="AM8" s="148"/>
      <c r="AN8" s="148"/>
      <c r="AO8" s="149"/>
      <c r="AP8" s="155"/>
      <c r="AQ8" s="156"/>
      <c r="AR8" s="122"/>
    </row>
    <row r="9" spans="2:49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147"/>
      <c r="AJ9" s="148"/>
      <c r="AK9" s="149"/>
      <c r="AL9" s="147"/>
      <c r="AM9" s="148"/>
      <c r="AN9" s="148"/>
      <c r="AO9" s="149"/>
      <c r="AP9" s="155"/>
      <c r="AQ9" s="156"/>
      <c r="AR9" s="122"/>
    </row>
    <row r="10" spans="2:49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150"/>
      <c r="AJ10" s="151"/>
      <c r="AK10" s="152"/>
      <c r="AL10" s="150"/>
      <c r="AM10" s="151"/>
      <c r="AN10" s="151"/>
      <c r="AO10" s="152"/>
      <c r="AP10" s="157"/>
      <c r="AQ10" s="158"/>
      <c r="AR10" s="122"/>
    </row>
    <row r="11" spans="2:49" ht="38.25" customHeight="1">
      <c r="B11" s="167" t="s">
        <v>119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169">
        <f>+'[2]F11  PLAN DE INVERSIÓN Y EJE...'!$J$12</f>
        <v>1451000000</v>
      </c>
      <c r="AJ11" s="170"/>
      <c r="AK11" s="171"/>
      <c r="AL11" s="169">
        <f>+'[2]F11  PLAN DE INVERSIÓN Y EJE...'!$O$12</f>
        <v>1281453812.8699999</v>
      </c>
      <c r="AM11" s="170"/>
      <c r="AN11" s="170"/>
      <c r="AO11" s="171"/>
      <c r="AP11" s="308">
        <f>AL11/AI11</f>
        <v>0.88315217978635419</v>
      </c>
      <c r="AQ11" s="309"/>
      <c r="AR11" s="215">
        <f>+AP11</f>
        <v>0.88315217978635419</v>
      </c>
    </row>
    <row r="12" spans="2:49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172"/>
      <c r="AJ12" s="173"/>
      <c r="AK12" s="174"/>
      <c r="AL12" s="172"/>
      <c r="AM12" s="173"/>
      <c r="AN12" s="173"/>
      <c r="AO12" s="174"/>
      <c r="AP12" s="310"/>
      <c r="AQ12" s="311"/>
      <c r="AR12" s="215"/>
    </row>
    <row r="13" spans="2:49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172"/>
      <c r="AJ13" s="173"/>
      <c r="AK13" s="174"/>
      <c r="AL13" s="172"/>
      <c r="AM13" s="173"/>
      <c r="AN13" s="173"/>
      <c r="AO13" s="174"/>
      <c r="AP13" s="310"/>
      <c r="AQ13" s="311"/>
      <c r="AR13" s="215"/>
    </row>
    <row r="14" spans="2:49" ht="29.25" customHeight="1">
      <c r="B14" s="184" t="s">
        <v>120</v>
      </c>
      <c r="C14" s="184"/>
      <c r="D14" s="184"/>
      <c r="E14" s="184"/>
      <c r="F14" s="184"/>
      <c r="G14" s="185" t="s">
        <v>108</v>
      </c>
      <c r="H14" s="185"/>
      <c r="I14" s="185"/>
      <c r="J14" s="185"/>
      <c r="K14" s="185">
        <v>1</v>
      </c>
      <c r="L14" s="185"/>
      <c r="M14" s="185"/>
      <c r="N14" s="185"/>
      <c r="O14" s="186">
        <v>1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175"/>
      <c r="AJ14" s="176"/>
      <c r="AK14" s="177"/>
      <c r="AL14" s="175"/>
      <c r="AM14" s="176"/>
      <c r="AN14" s="176"/>
      <c r="AO14" s="177"/>
      <c r="AP14" s="312"/>
      <c r="AQ14" s="313"/>
      <c r="AR14" s="215"/>
    </row>
    <row r="15" spans="2:49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07">
        <f>+'[3]Plan Adqu ICFE 2021 Total'!$X$279+'[3]Plan Adqu ICFE 2021 Total'!$W$279</f>
        <v>13112000</v>
      </c>
      <c r="AJ15" s="207"/>
      <c r="AK15" s="207"/>
      <c r="AL15" s="207">
        <f>4300000*3</f>
        <v>12900000</v>
      </c>
      <c r="AM15" s="207"/>
      <c r="AN15" s="207"/>
      <c r="AO15" s="207"/>
      <c r="AP15" s="208">
        <f t="shared" ref="AP15:AP22" si="0">AL15/AI15</f>
        <v>0.98383160463697372</v>
      </c>
      <c r="AQ15" s="208"/>
      <c r="AR15" s="122">
        <f>SUM(AP15:AQ18)/4</f>
        <v>0.37160072490865903</v>
      </c>
    </row>
    <row r="16" spans="2:49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07">
        <f>+'[3]Plan Adqu ICFE 2021 Total'!$AA$279+'[3]Plan Adqu ICFE 2021 Total'!$Z$279+'[3]Plan Adqu ICFE 2021 Total'!$Y$279</f>
        <v>25668000</v>
      </c>
      <c r="AJ16" s="207"/>
      <c r="AK16" s="207"/>
      <c r="AL16" s="207">
        <f>4300000*3</f>
        <v>12900000</v>
      </c>
      <c r="AM16" s="207"/>
      <c r="AN16" s="207"/>
      <c r="AO16" s="207"/>
      <c r="AP16" s="208">
        <f>+AL16/AI16</f>
        <v>0.50257129499766251</v>
      </c>
      <c r="AQ16" s="208"/>
      <c r="AR16" s="122"/>
    </row>
    <row r="17" spans="2:54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07">
        <f>+'[3]Plan Adqu ICFE 2021 Total'!$AB$279+'[3]Plan Adqu ICFE 2021 Total'!$AC$279+'[3]Plan Adqu ICFE 2021 Total'!$AD$279</f>
        <v>2365068000</v>
      </c>
      <c r="AJ17" s="207"/>
      <c r="AK17" s="207"/>
      <c r="AL17" s="207">
        <f>4300000*3</f>
        <v>12900000</v>
      </c>
      <c r="AM17" s="207"/>
      <c r="AN17" s="207"/>
      <c r="AO17" s="207"/>
      <c r="AP17" s="208">
        <v>0</v>
      </c>
      <c r="AQ17" s="208"/>
      <c r="AR17" s="122"/>
    </row>
    <row r="18" spans="2:54" ht="28.5" customHeight="1">
      <c r="B18" s="10" t="s">
        <v>53</v>
      </c>
      <c r="C18" s="202" t="s">
        <v>54</v>
      </c>
      <c r="D18" s="203"/>
      <c r="E18" s="185">
        <v>1</v>
      </c>
      <c r="F18" s="185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07">
        <f>+'[3]Plan Adqu ICFE 2021 Total'!$AE$279+'[3]Plan Adqu ICFE 2021 Total'!$AF$279+'[3]Plan Adqu ICFE 2021 Total'!$AG$279</f>
        <v>5757152000</v>
      </c>
      <c r="AJ18" s="207"/>
      <c r="AK18" s="207"/>
      <c r="AL18" s="211">
        <v>4306823346.1099997</v>
      </c>
      <c r="AM18" s="212"/>
      <c r="AN18" s="212"/>
      <c r="AO18" s="213"/>
      <c r="AP18" s="208">
        <v>0</v>
      </c>
      <c r="AQ18" s="208"/>
      <c r="AR18" s="122"/>
      <c r="AV18" s="301" t="s">
        <v>127</v>
      </c>
      <c r="AW18" s="302"/>
      <c r="AX18" s="303" t="s">
        <v>128</v>
      </c>
      <c r="AY18" s="304"/>
      <c r="AZ18" s="305" t="s">
        <v>136</v>
      </c>
      <c r="BA18" s="306"/>
    </row>
    <row r="19" spans="2:54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17">
        <v>96748788</v>
      </c>
      <c r="AJ19" s="217"/>
      <c r="AK19" s="217"/>
      <c r="AL19" s="217">
        <f>+AW29</f>
        <v>266969894.36000001</v>
      </c>
      <c r="AM19" s="217"/>
      <c r="AN19" s="217"/>
      <c r="AO19" s="217"/>
      <c r="AP19" s="214">
        <f t="shared" si="0"/>
        <v>2.7594133206092466</v>
      </c>
      <c r="AQ19" s="214"/>
      <c r="AR19" s="215">
        <f t="shared" ref="AR19" si="1">SUM(AP19:AQ22)/4</f>
        <v>1.1925668742113307</v>
      </c>
      <c r="AV19" s="54" t="s">
        <v>131</v>
      </c>
      <c r="AW19" s="55">
        <v>59827527</v>
      </c>
      <c r="AX19" s="42" t="s">
        <v>134</v>
      </c>
      <c r="AY19" s="43">
        <f>1686666.67+4600000+4600000</f>
        <v>10886666.67</v>
      </c>
      <c r="AZ19" s="48" t="s">
        <v>134</v>
      </c>
      <c r="BA19" s="49">
        <f>4600000+4600000+4600000+2913333.33</f>
        <v>16713333.33</v>
      </c>
      <c r="BB19" s="14"/>
    </row>
    <row r="20" spans="2:54" ht="45.4" customHeight="1">
      <c r="B20" s="202" t="s">
        <v>62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17">
        <v>920630476</v>
      </c>
      <c r="AJ20" s="217"/>
      <c r="AK20" s="217"/>
      <c r="AL20" s="217">
        <f>+AY29</f>
        <v>1519363125.0800002</v>
      </c>
      <c r="AM20" s="217"/>
      <c r="AN20" s="217"/>
      <c r="AO20" s="217"/>
      <c r="AP20" s="214">
        <f t="shared" si="0"/>
        <v>1.6503506723798704</v>
      </c>
      <c r="AQ20" s="214"/>
      <c r="AR20" s="215"/>
      <c r="AV20" s="56" t="s">
        <v>130</v>
      </c>
      <c r="AW20" s="57">
        <v>132647216.36</v>
      </c>
      <c r="AX20" s="44" t="s">
        <v>137</v>
      </c>
      <c r="AY20" s="45">
        <f>3300000*4</f>
        <v>13200000</v>
      </c>
      <c r="AZ20" s="50" t="s">
        <v>137</v>
      </c>
      <c r="BA20" s="51">
        <f>3300000*3</f>
        <v>9900000</v>
      </c>
    </row>
    <row r="21" spans="2:54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17">
        <v>4539887931</v>
      </c>
      <c r="AJ21" s="217"/>
      <c r="AK21" s="217"/>
      <c r="AL21" s="217">
        <f>+BA29</f>
        <v>1636645506.24</v>
      </c>
      <c r="AM21" s="217"/>
      <c r="AN21" s="217"/>
      <c r="AO21" s="217"/>
      <c r="AP21" s="214">
        <f t="shared" si="0"/>
        <v>0.36050350385620566</v>
      </c>
      <c r="AQ21" s="214"/>
      <c r="AR21" s="215"/>
      <c r="AV21" s="56" t="s">
        <v>129</v>
      </c>
      <c r="AW21" s="57">
        <v>24831717</v>
      </c>
      <c r="AX21" s="44" t="s">
        <v>131</v>
      </c>
      <c r="AY21" s="45">
        <v>211656090</v>
      </c>
      <c r="AZ21" s="50" t="s">
        <v>133</v>
      </c>
      <c r="BA21" s="51">
        <v>49663434</v>
      </c>
    </row>
    <row r="22" spans="2:54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17">
        <v>2584732805</v>
      </c>
      <c r="AJ22" s="217"/>
      <c r="AK22" s="217"/>
      <c r="AL22" s="217"/>
      <c r="AM22" s="217"/>
      <c r="AN22" s="217"/>
      <c r="AO22" s="217"/>
      <c r="AP22" s="214">
        <f t="shared" si="0"/>
        <v>0</v>
      </c>
      <c r="AQ22" s="214"/>
      <c r="AR22" s="215"/>
      <c r="AV22" s="56" t="s">
        <v>132</v>
      </c>
      <c r="AW22" s="57">
        <v>24831717</v>
      </c>
      <c r="AX22" s="44" t="s">
        <v>133</v>
      </c>
      <c r="AY22" s="45">
        <v>24831717</v>
      </c>
      <c r="AZ22" s="50" t="s">
        <v>138</v>
      </c>
      <c r="BA22" s="51">
        <v>1041245516.74</v>
      </c>
    </row>
    <row r="23" spans="2:54" ht="18.95" customHeight="1">
      <c r="B23" s="218" t="s">
        <v>80</v>
      </c>
      <c r="C23" s="218"/>
      <c r="D23" s="219">
        <f>AL19</f>
        <v>266969894.36000001</v>
      </c>
      <c r="E23" s="220"/>
      <c r="F23" s="221"/>
      <c r="G23" s="222">
        <f>+AL20</f>
        <v>1519363125.0800002</v>
      </c>
      <c r="H23" s="223"/>
      <c r="I23" s="223"/>
      <c r="J23" s="223"/>
      <c r="K23" s="223"/>
      <c r="L23" s="223"/>
      <c r="M23" s="224"/>
      <c r="N23" s="219">
        <f>+AL21</f>
        <v>1636645506.24</v>
      </c>
      <c r="O23" s="220"/>
      <c r="P23" s="220"/>
      <c r="Q23" s="220"/>
      <c r="R23" s="220"/>
      <c r="S23" s="221"/>
      <c r="T23" s="222">
        <f>+AL22</f>
        <v>0</v>
      </c>
      <c r="U23" s="223"/>
      <c r="V23" s="223"/>
      <c r="W23" s="223"/>
      <c r="X23" s="224"/>
      <c r="Z23" s="13"/>
      <c r="AA23" s="13"/>
      <c r="AI23" s="226"/>
      <c r="AJ23" s="297"/>
      <c r="AK23" s="297"/>
      <c r="AV23" s="56" t="s">
        <v>133</v>
      </c>
      <c r="AW23" s="57">
        <v>24831717</v>
      </c>
      <c r="AX23" s="44" t="s">
        <v>138</v>
      </c>
      <c r="AY23" s="45">
        <v>900984302.25</v>
      </c>
      <c r="AZ23" s="50" t="s">
        <v>132</v>
      </c>
      <c r="BA23" s="51">
        <v>49663434</v>
      </c>
    </row>
    <row r="24" spans="2:54" ht="18.95" customHeight="1">
      <c r="B24" s="218" t="s">
        <v>81</v>
      </c>
      <c r="C24" s="218"/>
      <c r="D24" s="219">
        <f>+AI19</f>
        <v>96748788</v>
      </c>
      <c r="E24" s="220"/>
      <c r="F24" s="221"/>
      <c r="G24" s="222">
        <f>+AI20</f>
        <v>920630476</v>
      </c>
      <c r="H24" s="223"/>
      <c r="I24" s="223"/>
      <c r="J24" s="223"/>
      <c r="K24" s="223"/>
      <c r="L24" s="223"/>
      <c r="M24" s="224"/>
      <c r="N24" s="219">
        <f>+AI21</f>
        <v>4539887931</v>
      </c>
      <c r="O24" s="220"/>
      <c r="P24" s="220"/>
      <c r="Q24" s="220"/>
      <c r="R24" s="220"/>
      <c r="S24" s="221"/>
      <c r="T24" s="222">
        <f>+AI22</f>
        <v>2584732805</v>
      </c>
      <c r="U24" s="223"/>
      <c r="V24" s="223"/>
      <c r="W24" s="223"/>
      <c r="X24" s="224"/>
      <c r="Y24" s="15"/>
      <c r="AV24" s="56"/>
      <c r="AW24" s="57"/>
      <c r="AX24" s="44" t="s">
        <v>132</v>
      </c>
      <c r="AY24" s="45">
        <v>24831717</v>
      </c>
      <c r="AZ24" s="50" t="s">
        <v>130</v>
      </c>
      <c r="BA24" s="51">
        <v>127315729.41</v>
      </c>
    </row>
    <row r="25" spans="2:54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  <c r="AV25" s="56"/>
      <c r="AW25" s="57"/>
      <c r="AX25" s="44" t="s">
        <v>130</v>
      </c>
      <c r="AY25" s="45">
        <v>235127168.16000003</v>
      </c>
      <c r="AZ25" s="50" t="s">
        <v>129</v>
      </c>
      <c r="BA25" s="51">
        <v>49663434</v>
      </c>
    </row>
    <row r="26" spans="2:54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  <c r="AV26" s="56"/>
      <c r="AW26" s="57"/>
      <c r="AX26" s="44" t="s">
        <v>129</v>
      </c>
      <c r="AY26" s="45">
        <v>24831717</v>
      </c>
      <c r="AZ26" s="50" t="s">
        <v>139</v>
      </c>
      <c r="BA26" s="51">
        <v>266520224.75999999</v>
      </c>
    </row>
    <row r="27" spans="2:54" ht="17.649999999999999" customHeight="1">
      <c r="B27" s="17" t="s">
        <v>87</v>
      </c>
      <c r="C27" s="229">
        <f>IF(ISERROR($D$23/$D$24),0,$D$23/$D$24)</f>
        <v>2.7594133206092466</v>
      </c>
      <c r="D27" s="229">
        <f>$E$18</f>
        <v>1</v>
      </c>
      <c r="E27" s="18">
        <f>$O$14</f>
        <v>1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  <c r="AV27" s="56"/>
      <c r="AW27" s="57"/>
      <c r="AX27" s="44" t="s">
        <v>139</v>
      </c>
      <c r="AY27" s="45">
        <v>73013747</v>
      </c>
      <c r="AZ27" s="50" t="s">
        <v>140</v>
      </c>
      <c r="BA27" s="51">
        <v>16594503</v>
      </c>
    </row>
    <row r="28" spans="2:54" ht="17.649999999999999" customHeight="1">
      <c r="B28" s="17" t="s">
        <v>88</v>
      </c>
      <c r="C28" s="230"/>
      <c r="D28" s="230"/>
      <c r="E28" s="18">
        <f t="shared" ref="E28:E37" si="2">$O$14</f>
        <v>1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  <c r="AV28" s="58"/>
      <c r="AW28" s="59"/>
      <c r="AX28" s="46"/>
      <c r="AY28" s="47"/>
      <c r="AZ28" s="52" t="s">
        <v>141</v>
      </c>
      <c r="BA28" s="53">
        <v>9365897</v>
      </c>
    </row>
    <row r="29" spans="2:54" ht="17.649999999999999" customHeight="1">
      <c r="B29" s="17" t="s">
        <v>89</v>
      </c>
      <c r="C29" s="231"/>
      <c r="D29" s="231"/>
      <c r="E29" s="18">
        <f t="shared" si="2"/>
        <v>1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  <c r="AV29" s="60" t="s">
        <v>142</v>
      </c>
      <c r="AW29" s="61">
        <f>SUM(AW19:AW28)</f>
        <v>266969894.36000001</v>
      </c>
      <c r="AX29" s="62"/>
      <c r="AY29" s="63">
        <f>SUM(AY19:AY28)</f>
        <v>1519363125.0800002</v>
      </c>
      <c r="AZ29" s="64"/>
      <c r="BA29" s="65">
        <f>SUM(BA19:BA28)</f>
        <v>1636645506.24</v>
      </c>
    </row>
    <row r="30" spans="2:54" ht="17.649999999999999" customHeight="1">
      <c r="B30" s="17" t="s">
        <v>90</v>
      </c>
      <c r="C30" s="229">
        <f>IF(ISERROR($G$23/$G$24),0,$G$23/$G$24)</f>
        <v>1.6503506723798704</v>
      </c>
      <c r="D30" s="229">
        <f t="shared" ref="D30:D36" si="3">$E$18</f>
        <v>1</v>
      </c>
      <c r="E30" s="18">
        <f t="shared" si="2"/>
        <v>1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  <c r="AY30" s="40"/>
      <c r="BA30" s="40"/>
    </row>
    <row r="31" spans="2:54" ht="17.649999999999999" customHeight="1">
      <c r="B31" s="17" t="s">
        <v>91</v>
      </c>
      <c r="C31" s="230"/>
      <c r="D31" s="230"/>
      <c r="E31" s="18">
        <f t="shared" si="2"/>
        <v>1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  <c r="AY31" s="40"/>
      <c r="BA31" s="40"/>
    </row>
    <row r="32" spans="2:54" ht="17.649999999999999" customHeight="1">
      <c r="B32" s="17" t="s">
        <v>92</v>
      </c>
      <c r="C32" s="231"/>
      <c r="D32" s="231"/>
      <c r="E32" s="18">
        <f t="shared" si="2"/>
        <v>1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  <c r="BA32" s="40"/>
    </row>
    <row r="33" spans="2:53" ht="17.649999999999999" customHeight="1">
      <c r="B33" s="17" t="s">
        <v>93</v>
      </c>
      <c r="C33" s="229">
        <f>IF(ISERROR($N$23/$N$24),0,$N$23/$N$24)</f>
        <v>0.36050350385620566</v>
      </c>
      <c r="D33" s="229">
        <f t="shared" si="3"/>
        <v>1</v>
      </c>
      <c r="E33" s="18">
        <f t="shared" si="2"/>
        <v>1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  <c r="BA33" s="40"/>
    </row>
    <row r="34" spans="2:53" ht="17.649999999999999" customHeight="1">
      <c r="B34" s="17" t="s">
        <v>94</v>
      </c>
      <c r="C34" s="230"/>
      <c r="D34" s="230"/>
      <c r="E34" s="18">
        <f t="shared" si="2"/>
        <v>1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53" ht="17.649999999999999" customHeight="1">
      <c r="B35" s="17" t="s">
        <v>95</v>
      </c>
      <c r="C35" s="231"/>
      <c r="D35" s="231"/>
      <c r="E35" s="18">
        <f t="shared" si="2"/>
        <v>1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53" ht="17.649999999999999" customHeight="1">
      <c r="B36" s="17" t="s">
        <v>96</v>
      </c>
      <c r="C36" s="229">
        <f>IF(ISERROR($T$23/$T$24),0,$T$23/$T$24)</f>
        <v>0</v>
      </c>
      <c r="D36" s="229">
        <f t="shared" si="3"/>
        <v>1</v>
      </c>
      <c r="E36" s="18">
        <f t="shared" si="2"/>
        <v>1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53" ht="17.649999999999999" customHeight="1">
      <c r="B37" s="17" t="s">
        <v>97</v>
      </c>
      <c r="C37" s="230"/>
      <c r="D37" s="230"/>
      <c r="E37" s="18">
        <f t="shared" si="2"/>
        <v>1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53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53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53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53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53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53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53" ht="32.25" customHeight="1">
      <c r="B44" s="257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53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53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53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53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207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J32:K32"/>
    <mergeCell ref="N32:O32"/>
    <mergeCell ref="P32:R32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D33:D35"/>
    <mergeCell ref="H33:I33"/>
    <mergeCell ref="J33:K33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C33:C35"/>
    <mergeCell ref="B23:C23"/>
    <mergeCell ref="D23:F23"/>
    <mergeCell ref="G23:M23"/>
    <mergeCell ref="N23:S23"/>
    <mergeCell ref="T23:X23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AI23:AK23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B19:L19"/>
    <mergeCell ref="M19:X19"/>
    <mergeCell ref="AB19:AC22"/>
    <mergeCell ref="AD19:AH19"/>
    <mergeCell ref="AI19:AK19"/>
    <mergeCell ref="AL19:AO19"/>
    <mergeCell ref="AI21:AK21"/>
    <mergeCell ref="AL21:AO21"/>
    <mergeCell ref="AL22:AO22"/>
    <mergeCell ref="AP22:AQ22"/>
    <mergeCell ref="R18:U18"/>
    <mergeCell ref="V18:X18"/>
    <mergeCell ref="AD18:AH18"/>
    <mergeCell ref="AI18:AK18"/>
    <mergeCell ref="AL18:AO18"/>
    <mergeCell ref="AP18:AQ18"/>
    <mergeCell ref="AI16:AK16"/>
    <mergeCell ref="AL16:AO16"/>
    <mergeCell ref="AP16:AQ16"/>
    <mergeCell ref="M17:Q17"/>
    <mergeCell ref="R17:U17"/>
    <mergeCell ref="V17:X17"/>
    <mergeCell ref="AD17:AH17"/>
    <mergeCell ref="AI17:AK17"/>
    <mergeCell ref="AL17:AO17"/>
    <mergeCell ref="AP17:AQ17"/>
    <mergeCell ref="AI15:AK15"/>
    <mergeCell ref="AL15:AO15"/>
    <mergeCell ref="AP15:AQ15"/>
    <mergeCell ref="AR15:AR18"/>
    <mergeCell ref="B16:B17"/>
    <mergeCell ref="C16:D17"/>
    <mergeCell ref="E16:F17"/>
    <mergeCell ref="G16:L17"/>
    <mergeCell ref="M16:X16"/>
    <mergeCell ref="AD16:AH16"/>
    <mergeCell ref="S14:U14"/>
    <mergeCell ref="V14:X14"/>
    <mergeCell ref="AD14:AH14"/>
    <mergeCell ref="B15:X15"/>
    <mergeCell ref="AB15:AC18"/>
    <mergeCell ref="AD15:AH15"/>
    <mergeCell ref="C18:D18"/>
    <mergeCell ref="E18:F18"/>
    <mergeCell ref="G18:L18"/>
    <mergeCell ref="M18:Q18"/>
    <mergeCell ref="AR11:AR14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B11:X11"/>
    <mergeCell ref="AB11:AC14"/>
    <mergeCell ref="AD11:AH11"/>
    <mergeCell ref="AI11:AK14"/>
    <mergeCell ref="AL11:AO14"/>
    <mergeCell ref="AP11:AQ14"/>
    <mergeCell ref="B14:F14"/>
    <mergeCell ref="G14:J14"/>
    <mergeCell ref="K14:N14"/>
    <mergeCell ref="O14:R14"/>
    <mergeCell ref="AB7:AC10"/>
    <mergeCell ref="AD7:AH7"/>
    <mergeCell ref="AI7:AK10"/>
    <mergeCell ref="AL7:AO10"/>
    <mergeCell ref="AP7:AQ10"/>
    <mergeCell ref="S5:V5"/>
    <mergeCell ref="W5:X5"/>
    <mergeCell ref="AB5:AC6"/>
    <mergeCell ref="AD5:AH6"/>
    <mergeCell ref="AI5:AK6"/>
    <mergeCell ref="AL5:AO6"/>
    <mergeCell ref="AV18:AW18"/>
    <mergeCell ref="AX18:AY18"/>
    <mergeCell ref="AZ18:BA18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  <mergeCell ref="AR7:AR10"/>
    <mergeCell ref="AD8:AH8"/>
    <mergeCell ref="B9:X9"/>
    <mergeCell ref="AD9:AH9"/>
    <mergeCell ref="B10:X10"/>
    <mergeCell ref="AD10:AH10"/>
    <mergeCell ref="AP5:AQ6"/>
    <mergeCell ref="AR5:AR6"/>
    <mergeCell ref="B6:X6"/>
    <mergeCell ref="B7:F8"/>
    <mergeCell ref="G7:X8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G7:X8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Y50"/>
  <sheetViews>
    <sheetView zoomScale="80" zoomScaleNormal="80" zoomScaleSheetLayoutView="100" workbookViewId="0">
      <selection activeCell="AJ25" sqref="AJ25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43" width="4.625" style="2"/>
    <col min="44" max="44" width="8.5" style="3" customWidth="1"/>
    <col min="45" max="47" width="4.625" style="3"/>
    <col min="48" max="48" width="38.75" style="3" customWidth="1"/>
    <col min="49" max="49" width="4.625" style="41"/>
    <col min="50" max="50" width="38.75" style="3" customWidth="1"/>
    <col min="51" max="16384" width="4.625" style="3"/>
  </cols>
  <sheetData>
    <row r="1" spans="2:49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9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49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49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49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  <c r="AW5" s="66"/>
    </row>
    <row r="6" spans="2:49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49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261">
        <v>0</v>
      </c>
      <c r="AJ7" s="262"/>
      <c r="AK7" s="263"/>
      <c r="AL7" s="261">
        <v>0</v>
      </c>
      <c r="AM7" s="262"/>
      <c r="AN7" s="262"/>
      <c r="AO7" s="263"/>
      <c r="AP7" s="153" t="e">
        <f>+AL7/AI7</f>
        <v>#DIV/0!</v>
      </c>
      <c r="AQ7" s="154"/>
      <c r="AR7" s="122" t="e">
        <f>SUM(AP7:AQ10)</f>
        <v>#DIV/0!</v>
      </c>
    </row>
    <row r="8" spans="2:49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264"/>
      <c r="AJ8" s="265"/>
      <c r="AK8" s="266"/>
      <c r="AL8" s="264"/>
      <c r="AM8" s="265"/>
      <c r="AN8" s="265"/>
      <c r="AO8" s="266"/>
      <c r="AP8" s="155"/>
      <c r="AQ8" s="156"/>
      <c r="AR8" s="122"/>
    </row>
    <row r="9" spans="2:49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264"/>
      <c r="AJ9" s="265"/>
      <c r="AK9" s="266"/>
      <c r="AL9" s="264"/>
      <c r="AM9" s="265"/>
      <c r="AN9" s="265"/>
      <c r="AO9" s="266"/>
      <c r="AP9" s="155"/>
      <c r="AQ9" s="156"/>
      <c r="AR9" s="122"/>
    </row>
    <row r="10" spans="2:49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267"/>
      <c r="AJ10" s="268"/>
      <c r="AK10" s="269"/>
      <c r="AL10" s="267"/>
      <c r="AM10" s="268"/>
      <c r="AN10" s="268"/>
      <c r="AO10" s="269"/>
      <c r="AP10" s="157"/>
      <c r="AQ10" s="158"/>
      <c r="AR10" s="122"/>
    </row>
    <row r="11" spans="2:49" ht="38.25" customHeight="1">
      <c r="B11" s="167" t="s">
        <v>121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270">
        <v>3</v>
      </c>
      <c r="AJ11" s="271"/>
      <c r="AK11" s="272"/>
      <c r="AL11" s="270">
        <v>3</v>
      </c>
      <c r="AM11" s="271"/>
      <c r="AN11" s="271"/>
      <c r="AO11" s="272"/>
      <c r="AP11" s="279">
        <f>AL11/AI11</f>
        <v>1</v>
      </c>
      <c r="AQ11" s="280"/>
      <c r="AR11" s="215">
        <f>SUM(AP11:AQ14)</f>
        <v>1</v>
      </c>
    </row>
    <row r="12" spans="2:49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273"/>
      <c r="AJ12" s="274"/>
      <c r="AK12" s="275"/>
      <c r="AL12" s="273"/>
      <c r="AM12" s="274"/>
      <c r="AN12" s="274"/>
      <c r="AO12" s="275"/>
      <c r="AP12" s="281"/>
      <c r="AQ12" s="282"/>
      <c r="AR12" s="215"/>
    </row>
    <row r="13" spans="2:49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273"/>
      <c r="AJ13" s="274"/>
      <c r="AK13" s="275"/>
      <c r="AL13" s="273"/>
      <c r="AM13" s="274"/>
      <c r="AN13" s="274"/>
      <c r="AO13" s="275"/>
      <c r="AP13" s="281"/>
      <c r="AQ13" s="282"/>
      <c r="AR13" s="215"/>
    </row>
    <row r="14" spans="2:49" ht="29.25" customHeight="1">
      <c r="B14" s="184" t="s">
        <v>122</v>
      </c>
      <c r="C14" s="184"/>
      <c r="D14" s="184"/>
      <c r="E14" s="184"/>
      <c r="F14" s="184"/>
      <c r="G14" s="185" t="s">
        <v>108</v>
      </c>
      <c r="H14" s="185"/>
      <c r="I14" s="185"/>
      <c r="J14" s="185"/>
      <c r="K14" s="185">
        <v>1</v>
      </c>
      <c r="L14" s="185"/>
      <c r="M14" s="185"/>
      <c r="N14" s="185"/>
      <c r="O14" s="186">
        <v>1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276"/>
      <c r="AJ14" s="277"/>
      <c r="AK14" s="278"/>
      <c r="AL14" s="276"/>
      <c r="AM14" s="277"/>
      <c r="AN14" s="277"/>
      <c r="AO14" s="278"/>
      <c r="AP14" s="283"/>
      <c r="AQ14" s="284"/>
      <c r="AR14" s="215"/>
    </row>
    <row r="15" spans="2:49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85">
        <v>3</v>
      </c>
      <c r="AJ15" s="285"/>
      <c r="AK15" s="285"/>
      <c r="AL15" s="285">
        <v>3</v>
      </c>
      <c r="AM15" s="285"/>
      <c r="AN15" s="285"/>
      <c r="AO15" s="285"/>
      <c r="AP15" s="208">
        <f t="shared" ref="AP15:AP22" si="0">AL15/AI15</f>
        <v>1</v>
      </c>
      <c r="AQ15" s="208"/>
      <c r="AR15" s="122">
        <f t="shared" ref="AR15" si="1">SUM(AP15:AQ18)/4</f>
        <v>0.625</v>
      </c>
    </row>
    <row r="16" spans="2:49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85">
        <v>2</v>
      </c>
      <c r="AJ16" s="285"/>
      <c r="AK16" s="285"/>
      <c r="AL16" s="285">
        <v>2</v>
      </c>
      <c r="AM16" s="285"/>
      <c r="AN16" s="285"/>
      <c r="AO16" s="285"/>
      <c r="AP16" s="208">
        <f t="shared" si="0"/>
        <v>1</v>
      </c>
      <c r="AQ16" s="208"/>
      <c r="AR16" s="122"/>
    </row>
    <row r="17" spans="2:51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85">
        <v>0</v>
      </c>
      <c r="AJ17" s="285"/>
      <c r="AK17" s="285"/>
      <c r="AL17" s="285">
        <v>0</v>
      </c>
      <c r="AM17" s="285"/>
      <c r="AN17" s="285"/>
      <c r="AO17" s="285"/>
      <c r="AP17" s="208">
        <v>0</v>
      </c>
      <c r="AQ17" s="208"/>
      <c r="AR17" s="122"/>
    </row>
    <row r="18" spans="2:51" ht="28.5" customHeight="1">
      <c r="B18" s="10" t="s">
        <v>53</v>
      </c>
      <c r="C18" s="202" t="s">
        <v>54</v>
      </c>
      <c r="D18" s="203"/>
      <c r="E18" s="185">
        <v>1</v>
      </c>
      <c r="F18" s="185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85">
        <v>2</v>
      </c>
      <c r="AJ18" s="285"/>
      <c r="AK18" s="285"/>
      <c r="AL18" s="285">
        <v>1</v>
      </c>
      <c r="AM18" s="285"/>
      <c r="AN18" s="285"/>
      <c r="AO18" s="285"/>
      <c r="AP18" s="208">
        <f t="shared" si="0"/>
        <v>0.5</v>
      </c>
      <c r="AQ18" s="208"/>
      <c r="AR18" s="122"/>
      <c r="AV18" s="305" t="s">
        <v>136</v>
      </c>
      <c r="AW18" s="306"/>
      <c r="AX18" s="314" t="s">
        <v>148</v>
      </c>
      <c r="AY18" s="315"/>
    </row>
    <row r="19" spans="2:51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86">
        <v>0</v>
      </c>
      <c r="AJ19" s="286"/>
      <c r="AK19" s="286"/>
      <c r="AL19" s="286">
        <v>0</v>
      </c>
      <c r="AM19" s="286"/>
      <c r="AN19" s="286"/>
      <c r="AO19" s="286"/>
      <c r="AP19" s="214" t="e">
        <f t="shared" si="0"/>
        <v>#DIV/0!</v>
      </c>
      <c r="AQ19" s="214"/>
      <c r="AR19" s="215" t="e">
        <f t="shared" ref="AR19" si="2">SUM(AP19:AQ22)/4</f>
        <v>#DIV/0!</v>
      </c>
      <c r="AV19" s="64" t="s">
        <v>144</v>
      </c>
      <c r="AW19" s="67" t="s">
        <v>145</v>
      </c>
      <c r="AX19" s="69" t="s">
        <v>144</v>
      </c>
      <c r="AY19" s="70" t="s">
        <v>145</v>
      </c>
    </row>
    <row r="20" spans="2:51" ht="45.4" customHeight="1">
      <c r="B20" s="202" t="s">
        <v>109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86">
        <v>0</v>
      </c>
      <c r="AJ20" s="286"/>
      <c r="AK20" s="286"/>
      <c r="AL20" s="286">
        <v>0</v>
      </c>
      <c r="AM20" s="286"/>
      <c r="AN20" s="286"/>
      <c r="AO20" s="286"/>
      <c r="AP20" s="214" t="e">
        <f t="shared" si="0"/>
        <v>#DIV/0!</v>
      </c>
      <c r="AQ20" s="214"/>
      <c r="AR20" s="215"/>
      <c r="AV20" s="64" t="s">
        <v>143</v>
      </c>
      <c r="AW20" s="67">
        <v>1</v>
      </c>
      <c r="AX20" s="69" t="s">
        <v>146</v>
      </c>
      <c r="AY20" s="70">
        <v>1</v>
      </c>
    </row>
    <row r="21" spans="2:51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86">
        <v>1</v>
      </c>
      <c r="AJ21" s="286"/>
      <c r="AK21" s="286"/>
      <c r="AL21" s="286">
        <f>+AW21</f>
        <v>1</v>
      </c>
      <c r="AM21" s="286"/>
      <c r="AN21" s="286"/>
      <c r="AO21" s="286"/>
      <c r="AP21" s="214">
        <f t="shared" si="0"/>
        <v>1</v>
      </c>
      <c r="AQ21" s="214"/>
      <c r="AR21" s="215"/>
      <c r="AV21" s="71" t="s">
        <v>149</v>
      </c>
      <c r="AW21" s="72">
        <f>SUM(AW20)</f>
        <v>1</v>
      </c>
      <c r="AX21" s="69" t="s">
        <v>147</v>
      </c>
      <c r="AY21" s="70">
        <v>1</v>
      </c>
    </row>
    <row r="22" spans="2:51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86">
        <v>2</v>
      </c>
      <c r="AJ22" s="286"/>
      <c r="AK22" s="286"/>
      <c r="AL22" s="286">
        <f>+AY22</f>
        <v>0</v>
      </c>
      <c r="AM22" s="286"/>
      <c r="AN22" s="286"/>
      <c r="AO22" s="286"/>
      <c r="AP22" s="214">
        <f t="shared" si="0"/>
        <v>0</v>
      </c>
      <c r="AQ22" s="214"/>
      <c r="AR22" s="215"/>
      <c r="AX22" s="73" t="s">
        <v>149</v>
      </c>
      <c r="AY22" s="74">
        <v>0</v>
      </c>
    </row>
    <row r="23" spans="2:51" ht="18.95" customHeight="1">
      <c r="B23" s="218" t="s">
        <v>80</v>
      </c>
      <c r="C23" s="218"/>
      <c r="D23" s="290">
        <f>+AL19</f>
        <v>0</v>
      </c>
      <c r="E23" s="291"/>
      <c r="F23" s="292"/>
      <c r="G23" s="293">
        <f>+AL20</f>
        <v>0</v>
      </c>
      <c r="H23" s="294"/>
      <c r="I23" s="294"/>
      <c r="J23" s="294"/>
      <c r="K23" s="294"/>
      <c r="L23" s="294"/>
      <c r="M23" s="295"/>
      <c r="N23" s="290">
        <f>+AL21</f>
        <v>1</v>
      </c>
      <c r="O23" s="291"/>
      <c r="P23" s="291"/>
      <c r="Q23" s="291"/>
      <c r="R23" s="291"/>
      <c r="S23" s="292"/>
      <c r="T23" s="293">
        <f>+AL22</f>
        <v>0</v>
      </c>
      <c r="U23" s="216"/>
      <c r="V23" s="216"/>
      <c r="W23" s="216"/>
      <c r="X23" s="203"/>
      <c r="Z23" s="13"/>
      <c r="AA23" s="13"/>
    </row>
    <row r="24" spans="2:51" ht="18.95" customHeight="1">
      <c r="B24" s="218" t="s">
        <v>81</v>
      </c>
      <c r="C24" s="218"/>
      <c r="D24" s="290">
        <f>+AI19</f>
        <v>0</v>
      </c>
      <c r="E24" s="291"/>
      <c r="F24" s="292"/>
      <c r="G24" s="293">
        <f>+AI20</f>
        <v>0</v>
      </c>
      <c r="H24" s="216"/>
      <c r="I24" s="216"/>
      <c r="J24" s="216"/>
      <c r="K24" s="216"/>
      <c r="L24" s="216"/>
      <c r="M24" s="203"/>
      <c r="N24" s="290">
        <f>+AI21</f>
        <v>1</v>
      </c>
      <c r="O24" s="291"/>
      <c r="P24" s="291"/>
      <c r="Q24" s="291"/>
      <c r="R24" s="291"/>
      <c r="S24" s="292"/>
      <c r="T24" s="293">
        <f>+AI22</f>
        <v>2</v>
      </c>
      <c r="U24" s="216"/>
      <c r="V24" s="216"/>
      <c r="W24" s="216"/>
      <c r="X24" s="203"/>
      <c r="Y24" s="15"/>
    </row>
    <row r="25" spans="2:51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</row>
    <row r="26" spans="2:51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</row>
    <row r="27" spans="2:51" ht="17.649999999999999" customHeight="1">
      <c r="B27" s="17" t="s">
        <v>87</v>
      </c>
      <c r="C27" s="229">
        <f>IF(ISERROR($D$23/$D$24),0,$D$23/$D$24)</f>
        <v>0</v>
      </c>
      <c r="D27" s="229">
        <f>$E$18</f>
        <v>1</v>
      </c>
      <c r="E27" s="18">
        <f>$O$14</f>
        <v>1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</row>
    <row r="28" spans="2:51" ht="17.649999999999999" customHeight="1">
      <c r="B28" s="17" t="s">
        <v>88</v>
      </c>
      <c r="C28" s="230"/>
      <c r="D28" s="230"/>
      <c r="E28" s="18">
        <f t="shared" ref="E28:E37" si="3">$O$14</f>
        <v>1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</row>
    <row r="29" spans="2:51" ht="17.649999999999999" customHeight="1">
      <c r="B29" s="17" t="s">
        <v>89</v>
      </c>
      <c r="C29" s="231"/>
      <c r="D29" s="231"/>
      <c r="E29" s="18">
        <f t="shared" si="3"/>
        <v>1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</row>
    <row r="30" spans="2:51" ht="17.649999999999999" customHeight="1">
      <c r="B30" s="17" t="s">
        <v>90</v>
      </c>
      <c r="C30" s="229">
        <f>IF(ISERROR($G$23/$G$24),0,$G$23/$G$24)</f>
        <v>0</v>
      </c>
      <c r="D30" s="229">
        <f t="shared" ref="D30:D36" si="4">$E$18</f>
        <v>1</v>
      </c>
      <c r="E30" s="18">
        <f t="shared" si="3"/>
        <v>1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</row>
    <row r="31" spans="2:51" ht="17.649999999999999" customHeight="1">
      <c r="B31" s="17" t="s">
        <v>91</v>
      </c>
      <c r="C31" s="230"/>
      <c r="D31" s="230"/>
      <c r="E31" s="18">
        <f t="shared" si="3"/>
        <v>1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</row>
    <row r="32" spans="2:51" ht="17.649999999999999" customHeight="1">
      <c r="B32" s="17" t="s">
        <v>92</v>
      </c>
      <c r="C32" s="231"/>
      <c r="D32" s="231"/>
      <c r="E32" s="18">
        <f t="shared" si="3"/>
        <v>1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</row>
    <row r="33" spans="2:27" ht="17.649999999999999" customHeight="1">
      <c r="B33" s="17" t="s">
        <v>93</v>
      </c>
      <c r="C33" s="229">
        <f>IF(ISERROR($N$23/$N$24),0,$N$23/$N$24)</f>
        <v>1</v>
      </c>
      <c r="D33" s="229">
        <f t="shared" si="4"/>
        <v>1</v>
      </c>
      <c r="E33" s="18">
        <f t="shared" si="3"/>
        <v>1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</row>
    <row r="34" spans="2:27" ht="17.649999999999999" customHeight="1">
      <c r="B34" s="17" t="s">
        <v>94</v>
      </c>
      <c r="C34" s="230"/>
      <c r="D34" s="230"/>
      <c r="E34" s="18">
        <f t="shared" si="3"/>
        <v>1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27" ht="17.649999999999999" customHeight="1">
      <c r="B35" s="17" t="s">
        <v>95</v>
      </c>
      <c r="C35" s="231"/>
      <c r="D35" s="231"/>
      <c r="E35" s="18">
        <f t="shared" si="3"/>
        <v>1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27" ht="17.649999999999999" customHeight="1">
      <c r="B36" s="17" t="s">
        <v>96</v>
      </c>
      <c r="C36" s="229">
        <f>IF(ISERROR($T$23/$T$24),0,$T$23/$T$24)</f>
        <v>0</v>
      </c>
      <c r="D36" s="229">
        <f t="shared" si="4"/>
        <v>1</v>
      </c>
      <c r="E36" s="18">
        <f t="shared" si="3"/>
        <v>1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27" ht="17.649999999999999" customHeight="1">
      <c r="B37" s="17" t="s">
        <v>97</v>
      </c>
      <c r="C37" s="230"/>
      <c r="D37" s="230"/>
      <c r="E37" s="18">
        <f t="shared" si="3"/>
        <v>1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27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27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27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27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27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27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27" ht="32.25" customHeight="1">
      <c r="B44" s="257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27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27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27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27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205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J32:K32"/>
    <mergeCell ref="N32:O32"/>
    <mergeCell ref="P32:R32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D33:D35"/>
    <mergeCell ref="H33:I33"/>
    <mergeCell ref="J33:K33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C33:C35"/>
    <mergeCell ref="B23:C23"/>
    <mergeCell ref="D23:F23"/>
    <mergeCell ref="G23:M23"/>
    <mergeCell ref="N23:S23"/>
    <mergeCell ref="T23:X23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B19:L19"/>
    <mergeCell ref="M19:X19"/>
    <mergeCell ref="AB19:AC22"/>
    <mergeCell ref="AD19:AH19"/>
    <mergeCell ref="AI19:AK19"/>
    <mergeCell ref="AL19:AO19"/>
    <mergeCell ref="AI21:AK21"/>
    <mergeCell ref="AL21:AO21"/>
    <mergeCell ref="AL22:AO22"/>
    <mergeCell ref="AP22:AQ22"/>
    <mergeCell ref="R18:U18"/>
    <mergeCell ref="V18:X18"/>
    <mergeCell ref="AD18:AH18"/>
    <mergeCell ref="AI18:AK18"/>
    <mergeCell ref="AL18:AO18"/>
    <mergeCell ref="AP18:AQ18"/>
    <mergeCell ref="AI16:AK16"/>
    <mergeCell ref="AL16:AO16"/>
    <mergeCell ref="AP16:AQ16"/>
    <mergeCell ref="M17:Q17"/>
    <mergeCell ref="R17:U17"/>
    <mergeCell ref="V17:X17"/>
    <mergeCell ref="AD17:AH17"/>
    <mergeCell ref="AI17:AK17"/>
    <mergeCell ref="AL17:AO17"/>
    <mergeCell ref="AP17:AQ17"/>
    <mergeCell ref="AI15:AK15"/>
    <mergeCell ref="AL15:AO15"/>
    <mergeCell ref="AP15:AQ15"/>
    <mergeCell ref="AR15:AR18"/>
    <mergeCell ref="B16:B17"/>
    <mergeCell ref="C16:D17"/>
    <mergeCell ref="E16:F17"/>
    <mergeCell ref="G16:L17"/>
    <mergeCell ref="M16:X16"/>
    <mergeCell ref="AD16:AH16"/>
    <mergeCell ref="S14:U14"/>
    <mergeCell ref="V14:X14"/>
    <mergeCell ref="AD14:AH14"/>
    <mergeCell ref="B15:X15"/>
    <mergeCell ref="AB15:AC18"/>
    <mergeCell ref="AD15:AH15"/>
    <mergeCell ref="C18:D18"/>
    <mergeCell ref="E18:F18"/>
    <mergeCell ref="G18:L18"/>
    <mergeCell ref="M18:Q18"/>
    <mergeCell ref="AR11:AR14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B11:X11"/>
    <mergeCell ref="AB11:AC14"/>
    <mergeCell ref="AD11:AH11"/>
    <mergeCell ref="AI11:AK14"/>
    <mergeCell ref="AL11:AO14"/>
    <mergeCell ref="AP11:AQ14"/>
    <mergeCell ref="B14:F14"/>
    <mergeCell ref="G14:J14"/>
    <mergeCell ref="K14:N14"/>
    <mergeCell ref="O14:R14"/>
    <mergeCell ref="AD7:AH7"/>
    <mergeCell ref="AI7:AK10"/>
    <mergeCell ref="AL7:AO10"/>
    <mergeCell ref="AP7:AQ10"/>
    <mergeCell ref="S5:V5"/>
    <mergeCell ref="W5:X5"/>
    <mergeCell ref="AB5:AC6"/>
    <mergeCell ref="AD5:AH6"/>
    <mergeCell ref="AI5:AK6"/>
    <mergeCell ref="AL5:AO6"/>
    <mergeCell ref="AV18:AW18"/>
    <mergeCell ref="AX18:AY18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  <mergeCell ref="AR7:AR10"/>
    <mergeCell ref="AD8:AH8"/>
    <mergeCell ref="B9:X9"/>
    <mergeCell ref="AD9:AH9"/>
    <mergeCell ref="B10:X10"/>
    <mergeCell ref="AD10:AH10"/>
    <mergeCell ref="AP5:AQ6"/>
    <mergeCell ref="AR5:AR6"/>
    <mergeCell ref="B6:X6"/>
    <mergeCell ref="B7:F8"/>
    <mergeCell ref="G7:X8"/>
    <mergeCell ref="AB7:AC10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G7:X8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V50"/>
  <sheetViews>
    <sheetView zoomScale="80" zoomScaleNormal="80" zoomScaleSheetLayoutView="100" workbookViewId="0">
      <selection activeCell="AK26" sqref="AK26"/>
    </sheetView>
  </sheetViews>
  <sheetFormatPr baseColWidth="10" defaultColWidth="4.625" defaultRowHeight="13.5" customHeight="1"/>
  <cols>
    <col min="1" max="1" width="1" style="3" customWidth="1"/>
    <col min="2" max="2" width="9.875" style="3" customWidth="1"/>
    <col min="3" max="3" width="8.5" style="3" customWidth="1"/>
    <col min="4" max="4" width="8.25" style="3" customWidth="1"/>
    <col min="5" max="5" width="8.125" style="3" customWidth="1"/>
    <col min="6" max="6" width="6.625" style="3" customWidth="1"/>
    <col min="7" max="7" width="3.5" style="3" customWidth="1"/>
    <col min="8" max="8" width="2.375" style="3" customWidth="1"/>
    <col min="9" max="9" width="2" style="3" customWidth="1"/>
    <col min="10" max="10" width="7.25" style="3" customWidth="1"/>
    <col min="11" max="11" width="1.75" style="3" customWidth="1"/>
    <col min="12" max="12" width="2.125" style="3" customWidth="1"/>
    <col min="13" max="13" width="2.375" style="3" customWidth="1"/>
    <col min="14" max="14" width="6.125" style="3" customWidth="1"/>
    <col min="15" max="15" width="4.5" style="3" customWidth="1"/>
    <col min="16" max="16" width="2" style="3" customWidth="1"/>
    <col min="17" max="17" width="1.5" style="3" customWidth="1"/>
    <col min="18" max="18" width="3.75" style="3" customWidth="1"/>
    <col min="19" max="19" width="5.375" style="3" customWidth="1"/>
    <col min="20" max="20" width="3.875" style="3" customWidth="1"/>
    <col min="21" max="21" width="4.375" style="3" customWidth="1"/>
    <col min="22" max="22" width="5.875" style="3" customWidth="1"/>
    <col min="23" max="23" width="5.75" style="3" customWidth="1"/>
    <col min="24" max="24" width="6.25" style="3" customWidth="1"/>
    <col min="25" max="25" width="1.375" style="1" customWidth="1"/>
    <col min="26" max="26" width="3.25" style="2" customWidth="1"/>
    <col min="27" max="27" width="3.75" style="2" customWidth="1"/>
    <col min="28" max="43" width="4.625" style="2"/>
    <col min="44" max="44" width="8.875" style="3" customWidth="1"/>
    <col min="45" max="46" width="4.625" style="3"/>
    <col min="47" max="47" width="22" style="3" customWidth="1"/>
    <col min="48" max="16384" width="4.625" style="3"/>
  </cols>
  <sheetData>
    <row r="1" spans="2:44" ht="20.2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  <c r="U1" s="99"/>
      <c r="V1" s="100"/>
      <c r="W1" s="100"/>
      <c r="X1" s="101"/>
      <c r="AB1" s="108" t="s">
        <v>1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</row>
    <row r="2" spans="2:44" ht="13.5" customHeight="1"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02"/>
      <c r="V2" s="103"/>
      <c r="W2" s="103"/>
      <c r="X2" s="104"/>
    </row>
    <row r="3" spans="2:44" ht="13.5" customHeight="1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  <c r="U3" s="102"/>
      <c r="V3" s="103"/>
      <c r="W3" s="103"/>
      <c r="X3" s="104"/>
      <c r="AB3" s="118" t="s">
        <v>3</v>
      </c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</row>
    <row r="4" spans="2:44" ht="13.5" customHeight="1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  <c r="U4" s="105"/>
      <c r="V4" s="106"/>
      <c r="W4" s="106"/>
      <c r="X4" s="10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</row>
    <row r="5" spans="2:44" s="7" customFormat="1" ht="14.25" customHeight="1">
      <c r="B5" s="4" t="s">
        <v>4</v>
      </c>
      <c r="C5" s="119" t="s">
        <v>5</v>
      </c>
      <c r="D5" s="119"/>
      <c r="E5" s="120" t="s">
        <v>6</v>
      </c>
      <c r="F5" s="120"/>
      <c r="G5" s="120"/>
      <c r="H5" s="121" t="s">
        <v>7</v>
      </c>
      <c r="I5" s="121"/>
      <c r="J5" s="121"/>
      <c r="K5" s="120" t="s">
        <v>8</v>
      </c>
      <c r="L5" s="120"/>
      <c r="M5" s="120"/>
      <c r="N5" s="120"/>
      <c r="O5" s="119" t="s">
        <v>9</v>
      </c>
      <c r="P5" s="119"/>
      <c r="Q5" s="119"/>
      <c r="R5" s="119"/>
      <c r="S5" s="159" t="s">
        <v>10</v>
      </c>
      <c r="T5" s="160"/>
      <c r="U5" s="160"/>
      <c r="V5" s="161"/>
      <c r="W5" s="162" t="s">
        <v>11</v>
      </c>
      <c r="X5" s="163"/>
      <c r="Y5" s="5"/>
      <c r="Z5" s="6"/>
      <c r="AA5" s="6"/>
      <c r="AB5" s="164" t="s">
        <v>12</v>
      </c>
      <c r="AC5" s="164"/>
      <c r="AD5" s="164" t="s">
        <v>13</v>
      </c>
      <c r="AE5" s="164"/>
      <c r="AF5" s="164"/>
      <c r="AG5" s="164"/>
      <c r="AH5" s="164"/>
      <c r="AI5" s="164" t="s">
        <v>14</v>
      </c>
      <c r="AJ5" s="164"/>
      <c r="AK5" s="164"/>
      <c r="AL5" s="164" t="s">
        <v>15</v>
      </c>
      <c r="AM5" s="164"/>
      <c r="AN5" s="164"/>
      <c r="AO5" s="164"/>
      <c r="AP5" s="118" t="s">
        <v>16</v>
      </c>
      <c r="AQ5" s="118"/>
      <c r="AR5" s="129" t="s">
        <v>17</v>
      </c>
    </row>
    <row r="6" spans="2:44" ht="9" customHeight="1"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18"/>
      <c r="AQ6" s="118"/>
      <c r="AR6" s="129"/>
    </row>
    <row r="7" spans="2:44" ht="14.25" customHeight="1">
      <c r="B7" s="131" t="s">
        <v>18</v>
      </c>
      <c r="C7" s="132"/>
      <c r="D7" s="132"/>
      <c r="E7" s="132"/>
      <c r="F7" s="133"/>
      <c r="G7" s="137" t="s">
        <v>19</v>
      </c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9"/>
      <c r="AB7" s="143">
        <v>2019</v>
      </c>
      <c r="AC7" s="143"/>
      <c r="AD7" s="123" t="s">
        <v>20</v>
      </c>
      <c r="AE7" s="123"/>
      <c r="AF7" s="123"/>
      <c r="AG7" s="123"/>
      <c r="AH7" s="123"/>
      <c r="AI7" s="261">
        <v>0</v>
      </c>
      <c r="AJ7" s="262"/>
      <c r="AK7" s="263"/>
      <c r="AL7" s="261">
        <v>0</v>
      </c>
      <c r="AM7" s="262"/>
      <c r="AN7" s="262"/>
      <c r="AO7" s="263"/>
      <c r="AP7" s="208">
        <v>0</v>
      </c>
      <c r="AQ7" s="208"/>
      <c r="AR7" s="122">
        <f>SUM(AP7:AQ10)/4</f>
        <v>0</v>
      </c>
    </row>
    <row r="8" spans="2:44" ht="14.25" customHeight="1">
      <c r="B8" s="134"/>
      <c r="C8" s="135"/>
      <c r="D8" s="135"/>
      <c r="E8" s="135"/>
      <c r="F8" s="136"/>
      <c r="G8" s="140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AB8" s="143"/>
      <c r="AC8" s="143"/>
      <c r="AD8" s="123" t="s">
        <v>21</v>
      </c>
      <c r="AE8" s="123"/>
      <c r="AF8" s="123"/>
      <c r="AG8" s="123"/>
      <c r="AH8" s="123"/>
      <c r="AI8" s="264"/>
      <c r="AJ8" s="265"/>
      <c r="AK8" s="266"/>
      <c r="AL8" s="264"/>
      <c r="AM8" s="265"/>
      <c r="AN8" s="265"/>
      <c r="AO8" s="266"/>
      <c r="AP8" s="208">
        <v>0</v>
      </c>
      <c r="AQ8" s="208"/>
      <c r="AR8" s="122"/>
    </row>
    <row r="9" spans="2:44" ht="19.149999999999999" customHeight="1">
      <c r="B9" s="124" t="s">
        <v>22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6"/>
      <c r="AB9" s="143"/>
      <c r="AC9" s="143"/>
      <c r="AD9" s="123" t="s">
        <v>23</v>
      </c>
      <c r="AE9" s="123"/>
      <c r="AF9" s="123"/>
      <c r="AG9" s="123"/>
      <c r="AH9" s="123"/>
      <c r="AI9" s="264"/>
      <c r="AJ9" s="265"/>
      <c r="AK9" s="266"/>
      <c r="AL9" s="264"/>
      <c r="AM9" s="265"/>
      <c r="AN9" s="265"/>
      <c r="AO9" s="266"/>
      <c r="AP9" s="208">
        <v>0</v>
      </c>
      <c r="AQ9" s="208"/>
      <c r="AR9" s="122"/>
    </row>
    <row r="10" spans="2:44" ht="15" customHeight="1">
      <c r="B10" s="127" t="s">
        <v>24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AB10" s="143"/>
      <c r="AC10" s="143"/>
      <c r="AD10" s="123" t="s">
        <v>25</v>
      </c>
      <c r="AE10" s="123"/>
      <c r="AF10" s="123"/>
      <c r="AG10" s="123"/>
      <c r="AH10" s="123"/>
      <c r="AI10" s="267"/>
      <c r="AJ10" s="268"/>
      <c r="AK10" s="269"/>
      <c r="AL10" s="267"/>
      <c r="AM10" s="268"/>
      <c r="AN10" s="268"/>
      <c r="AO10" s="269"/>
      <c r="AP10" s="208">
        <v>0</v>
      </c>
      <c r="AQ10" s="208"/>
      <c r="AR10" s="122"/>
    </row>
    <row r="11" spans="2:44" ht="38.25" customHeight="1">
      <c r="B11" s="167" t="s">
        <v>123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AB11" s="168">
        <v>2020</v>
      </c>
      <c r="AC11" s="168"/>
      <c r="AD11" s="166" t="s">
        <v>27</v>
      </c>
      <c r="AE11" s="166"/>
      <c r="AF11" s="166"/>
      <c r="AG11" s="166"/>
      <c r="AH11" s="166"/>
      <c r="AI11" s="270">
        <v>0</v>
      </c>
      <c r="AJ11" s="271"/>
      <c r="AK11" s="271"/>
      <c r="AL11" s="270">
        <v>0</v>
      </c>
      <c r="AM11" s="271"/>
      <c r="AN11" s="271"/>
      <c r="AO11" s="272"/>
      <c r="AP11" s="214">
        <v>0</v>
      </c>
      <c r="AQ11" s="214"/>
      <c r="AR11" s="215">
        <f>SUM(AP11:AQ14)/4</f>
        <v>0</v>
      </c>
    </row>
    <row r="12" spans="2:44" ht="12.75">
      <c r="B12" s="191" t="s">
        <v>28</v>
      </c>
      <c r="C12" s="195"/>
      <c r="D12" s="195"/>
      <c r="E12" s="195"/>
      <c r="F12" s="192"/>
      <c r="G12" s="191" t="s">
        <v>29</v>
      </c>
      <c r="H12" s="195"/>
      <c r="I12" s="195"/>
      <c r="J12" s="192"/>
      <c r="K12" s="191" t="s">
        <v>30</v>
      </c>
      <c r="L12" s="195"/>
      <c r="M12" s="195"/>
      <c r="N12" s="192"/>
      <c r="O12" s="127" t="s">
        <v>31</v>
      </c>
      <c r="P12" s="128"/>
      <c r="Q12" s="128"/>
      <c r="R12" s="128"/>
      <c r="S12" s="128"/>
      <c r="T12" s="128"/>
      <c r="U12" s="128"/>
      <c r="V12" s="128"/>
      <c r="W12" s="128"/>
      <c r="X12" s="165"/>
      <c r="Y12" s="8"/>
      <c r="Z12" s="9"/>
      <c r="AA12" s="9"/>
      <c r="AB12" s="168"/>
      <c r="AC12" s="168"/>
      <c r="AD12" s="166" t="s">
        <v>32</v>
      </c>
      <c r="AE12" s="166"/>
      <c r="AF12" s="166"/>
      <c r="AG12" s="166"/>
      <c r="AH12" s="166"/>
      <c r="AI12" s="273"/>
      <c r="AJ12" s="274"/>
      <c r="AK12" s="274"/>
      <c r="AL12" s="273"/>
      <c r="AM12" s="274"/>
      <c r="AN12" s="274"/>
      <c r="AO12" s="275"/>
      <c r="AP12" s="214">
        <v>0</v>
      </c>
      <c r="AQ12" s="214"/>
      <c r="AR12" s="215"/>
    </row>
    <row r="13" spans="2:44" ht="25.5" customHeight="1">
      <c r="B13" s="193"/>
      <c r="C13" s="196"/>
      <c r="D13" s="196"/>
      <c r="E13" s="196"/>
      <c r="F13" s="194"/>
      <c r="G13" s="193"/>
      <c r="H13" s="196"/>
      <c r="I13" s="196"/>
      <c r="J13" s="194"/>
      <c r="K13" s="193"/>
      <c r="L13" s="196"/>
      <c r="M13" s="196"/>
      <c r="N13" s="194"/>
      <c r="O13" s="127" t="s">
        <v>33</v>
      </c>
      <c r="P13" s="128"/>
      <c r="Q13" s="128"/>
      <c r="R13" s="165"/>
      <c r="S13" s="127" t="s">
        <v>34</v>
      </c>
      <c r="T13" s="128"/>
      <c r="U13" s="165"/>
      <c r="V13" s="127" t="s">
        <v>35</v>
      </c>
      <c r="W13" s="128"/>
      <c r="X13" s="165"/>
      <c r="Y13" s="8"/>
      <c r="Z13" s="9"/>
      <c r="AA13" s="9"/>
      <c r="AB13" s="168"/>
      <c r="AC13" s="168"/>
      <c r="AD13" s="166" t="s">
        <v>36</v>
      </c>
      <c r="AE13" s="166"/>
      <c r="AF13" s="166"/>
      <c r="AG13" s="166"/>
      <c r="AH13" s="166"/>
      <c r="AI13" s="273"/>
      <c r="AJ13" s="274"/>
      <c r="AK13" s="274"/>
      <c r="AL13" s="273"/>
      <c r="AM13" s="274"/>
      <c r="AN13" s="274"/>
      <c r="AO13" s="275"/>
      <c r="AP13" s="214">
        <v>0</v>
      </c>
      <c r="AQ13" s="214"/>
      <c r="AR13" s="215"/>
    </row>
    <row r="14" spans="2:44" ht="29.25" customHeight="1">
      <c r="B14" s="184" t="s">
        <v>124</v>
      </c>
      <c r="C14" s="184"/>
      <c r="D14" s="184"/>
      <c r="E14" s="184"/>
      <c r="F14" s="184"/>
      <c r="G14" s="185" t="s">
        <v>116</v>
      </c>
      <c r="H14" s="185"/>
      <c r="I14" s="185"/>
      <c r="J14" s="185"/>
      <c r="K14" s="185">
        <v>0.4</v>
      </c>
      <c r="L14" s="185"/>
      <c r="M14" s="185"/>
      <c r="N14" s="185"/>
      <c r="O14" s="186">
        <v>0.4</v>
      </c>
      <c r="P14" s="187"/>
      <c r="Q14" s="187"/>
      <c r="R14" s="188"/>
      <c r="S14" s="198">
        <v>44926</v>
      </c>
      <c r="T14" s="199"/>
      <c r="U14" s="200"/>
      <c r="V14" s="201">
        <v>2022</v>
      </c>
      <c r="W14" s="201"/>
      <c r="X14" s="201"/>
      <c r="AB14" s="168"/>
      <c r="AC14" s="168"/>
      <c r="AD14" s="166" t="s">
        <v>39</v>
      </c>
      <c r="AE14" s="166"/>
      <c r="AF14" s="166"/>
      <c r="AG14" s="166"/>
      <c r="AH14" s="166"/>
      <c r="AI14" s="276"/>
      <c r="AJ14" s="277"/>
      <c r="AK14" s="277"/>
      <c r="AL14" s="276"/>
      <c r="AM14" s="277"/>
      <c r="AN14" s="277"/>
      <c r="AO14" s="278"/>
      <c r="AP14" s="214">
        <v>0</v>
      </c>
      <c r="AQ14" s="214"/>
      <c r="AR14" s="215"/>
    </row>
    <row r="15" spans="2:44" ht="18" customHeight="1">
      <c r="B15" s="124" t="s">
        <v>40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6"/>
      <c r="Z15" s="2" t="s">
        <v>41</v>
      </c>
      <c r="AB15" s="143">
        <v>2021</v>
      </c>
      <c r="AC15" s="143"/>
      <c r="AD15" s="123" t="s">
        <v>42</v>
      </c>
      <c r="AE15" s="123"/>
      <c r="AF15" s="123"/>
      <c r="AG15" s="123"/>
      <c r="AH15" s="123"/>
      <c r="AI15" s="261">
        <v>40</v>
      </c>
      <c r="AJ15" s="262"/>
      <c r="AK15" s="263"/>
      <c r="AL15" s="285">
        <v>0</v>
      </c>
      <c r="AM15" s="285"/>
      <c r="AN15" s="285"/>
      <c r="AO15" s="285"/>
      <c r="AP15" s="319">
        <v>0</v>
      </c>
      <c r="AQ15" s="319"/>
      <c r="AR15" s="122">
        <f t="shared" ref="AR15" si="0">SUM(AP15:AQ18)/4</f>
        <v>0</v>
      </c>
    </row>
    <row r="16" spans="2:44" ht="12.75" customHeight="1">
      <c r="B16" s="189" t="s">
        <v>43</v>
      </c>
      <c r="C16" s="191" t="s">
        <v>44</v>
      </c>
      <c r="D16" s="192"/>
      <c r="E16" s="191" t="s">
        <v>45</v>
      </c>
      <c r="F16" s="192"/>
      <c r="G16" s="191" t="s">
        <v>46</v>
      </c>
      <c r="H16" s="195"/>
      <c r="I16" s="195"/>
      <c r="J16" s="195"/>
      <c r="K16" s="195"/>
      <c r="L16" s="192"/>
      <c r="M16" s="197" t="s">
        <v>47</v>
      </c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AB16" s="143"/>
      <c r="AC16" s="143"/>
      <c r="AD16" s="123" t="s">
        <v>48</v>
      </c>
      <c r="AE16" s="123"/>
      <c r="AF16" s="123"/>
      <c r="AG16" s="123"/>
      <c r="AH16" s="123"/>
      <c r="AI16" s="264"/>
      <c r="AJ16" s="265"/>
      <c r="AK16" s="266"/>
      <c r="AL16" s="285">
        <v>0</v>
      </c>
      <c r="AM16" s="285"/>
      <c r="AN16" s="285"/>
      <c r="AO16" s="285"/>
      <c r="AP16" s="208">
        <f t="shared" ref="AP16:AP18" si="1">AL16-AI16</f>
        <v>0</v>
      </c>
      <c r="AQ16" s="208"/>
      <c r="AR16" s="122"/>
    </row>
    <row r="17" spans="2:48" ht="12.75" customHeight="1">
      <c r="B17" s="190"/>
      <c r="C17" s="193"/>
      <c r="D17" s="194"/>
      <c r="E17" s="193"/>
      <c r="F17" s="194"/>
      <c r="G17" s="193"/>
      <c r="H17" s="196"/>
      <c r="I17" s="196"/>
      <c r="J17" s="196"/>
      <c r="K17" s="196"/>
      <c r="L17" s="194"/>
      <c r="M17" s="127" t="s">
        <v>49</v>
      </c>
      <c r="N17" s="128"/>
      <c r="O17" s="128"/>
      <c r="P17" s="128"/>
      <c r="Q17" s="165"/>
      <c r="R17" s="127" t="s">
        <v>50</v>
      </c>
      <c r="S17" s="128"/>
      <c r="T17" s="128"/>
      <c r="U17" s="128"/>
      <c r="V17" s="206" t="s">
        <v>51</v>
      </c>
      <c r="W17" s="206"/>
      <c r="X17" s="206"/>
      <c r="AB17" s="143"/>
      <c r="AC17" s="143"/>
      <c r="AD17" s="123" t="s">
        <v>52</v>
      </c>
      <c r="AE17" s="123"/>
      <c r="AF17" s="123"/>
      <c r="AG17" s="123"/>
      <c r="AH17" s="123"/>
      <c r="AI17" s="264"/>
      <c r="AJ17" s="265"/>
      <c r="AK17" s="266"/>
      <c r="AL17" s="285">
        <v>0</v>
      </c>
      <c r="AM17" s="285"/>
      <c r="AN17" s="285"/>
      <c r="AO17" s="285"/>
      <c r="AP17" s="208">
        <f t="shared" si="1"/>
        <v>0</v>
      </c>
      <c r="AQ17" s="208"/>
      <c r="AR17" s="122"/>
    </row>
    <row r="18" spans="2:48" ht="28.5" customHeight="1">
      <c r="B18" s="10" t="s">
        <v>53</v>
      </c>
      <c r="C18" s="202" t="s">
        <v>54</v>
      </c>
      <c r="D18" s="203"/>
      <c r="E18" s="185">
        <v>0.4</v>
      </c>
      <c r="F18" s="185"/>
      <c r="G18" s="184" t="s">
        <v>126</v>
      </c>
      <c r="H18" s="184"/>
      <c r="I18" s="184"/>
      <c r="J18" s="184"/>
      <c r="K18" s="184"/>
      <c r="L18" s="184"/>
      <c r="M18" s="204" t="s">
        <v>55</v>
      </c>
      <c r="N18" s="204"/>
      <c r="O18" s="204"/>
      <c r="P18" s="204"/>
      <c r="Q18" s="204"/>
      <c r="R18" s="209" t="s">
        <v>56</v>
      </c>
      <c r="S18" s="209"/>
      <c r="T18" s="209"/>
      <c r="U18" s="209"/>
      <c r="V18" s="210" t="s">
        <v>57</v>
      </c>
      <c r="W18" s="210"/>
      <c r="X18" s="210"/>
      <c r="AB18" s="143"/>
      <c r="AC18" s="143"/>
      <c r="AD18" s="123" t="s">
        <v>58</v>
      </c>
      <c r="AE18" s="123"/>
      <c r="AF18" s="123"/>
      <c r="AG18" s="123"/>
      <c r="AH18" s="123"/>
      <c r="AI18" s="267"/>
      <c r="AJ18" s="268"/>
      <c r="AK18" s="269"/>
      <c r="AL18" s="285">
        <v>0</v>
      </c>
      <c r="AM18" s="285"/>
      <c r="AN18" s="285"/>
      <c r="AO18" s="285"/>
      <c r="AP18" s="208">
        <f t="shared" si="1"/>
        <v>0</v>
      </c>
      <c r="AQ18" s="208"/>
      <c r="AR18" s="122"/>
    </row>
    <row r="19" spans="2:48" ht="25.15" customHeight="1">
      <c r="B19" s="127" t="s">
        <v>59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65"/>
      <c r="M19" s="127" t="s">
        <v>60</v>
      </c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65"/>
      <c r="AB19" s="168">
        <v>2022</v>
      </c>
      <c r="AC19" s="168"/>
      <c r="AD19" s="166" t="s">
        <v>61</v>
      </c>
      <c r="AE19" s="166"/>
      <c r="AF19" s="166"/>
      <c r="AG19" s="166"/>
      <c r="AH19" s="166"/>
      <c r="AI19" s="286">
        <v>0</v>
      </c>
      <c r="AJ19" s="286"/>
      <c r="AK19" s="286"/>
      <c r="AL19" s="286">
        <v>0</v>
      </c>
      <c r="AM19" s="286"/>
      <c r="AN19" s="286"/>
      <c r="AO19" s="286"/>
      <c r="AP19" s="214" t="e">
        <f t="shared" ref="AP19" si="2">AL19/AI19</f>
        <v>#DIV/0!</v>
      </c>
      <c r="AQ19" s="214"/>
      <c r="AR19" s="215" t="e">
        <f t="shared" ref="AR19" si="3">SUM(AP19:AQ22)/4</f>
        <v>#DIV/0!</v>
      </c>
      <c r="AU19" s="305" t="s">
        <v>136</v>
      </c>
      <c r="AV19" s="306"/>
    </row>
    <row r="20" spans="2:48" ht="45.4" customHeight="1">
      <c r="B20" s="202" t="s">
        <v>109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03"/>
      <c r="M20" s="202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03"/>
      <c r="AA20" s="11"/>
      <c r="AB20" s="168"/>
      <c r="AC20" s="168"/>
      <c r="AD20" s="166" t="s">
        <v>63</v>
      </c>
      <c r="AE20" s="166"/>
      <c r="AF20" s="166"/>
      <c r="AG20" s="166"/>
      <c r="AH20" s="166"/>
      <c r="AI20" s="286">
        <v>8</v>
      </c>
      <c r="AJ20" s="286"/>
      <c r="AK20" s="286"/>
      <c r="AL20" s="286">
        <v>0</v>
      </c>
      <c r="AM20" s="286"/>
      <c r="AN20" s="286"/>
      <c r="AO20" s="286"/>
      <c r="AP20" s="214">
        <f t="shared" ref="AP20:AP22" si="4">AL20/AI20</f>
        <v>0</v>
      </c>
      <c r="AQ20" s="214"/>
      <c r="AR20" s="215"/>
      <c r="AU20" s="64" t="s">
        <v>150</v>
      </c>
      <c r="AV20" s="67" t="s">
        <v>145</v>
      </c>
    </row>
    <row r="21" spans="2:48" ht="18.95" customHeight="1">
      <c r="B21" s="124" t="s">
        <v>64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6"/>
      <c r="AB21" s="168"/>
      <c r="AC21" s="168"/>
      <c r="AD21" s="166" t="s">
        <v>65</v>
      </c>
      <c r="AE21" s="166"/>
      <c r="AF21" s="166"/>
      <c r="AG21" s="166"/>
      <c r="AH21" s="166"/>
      <c r="AI21" s="286">
        <v>24</v>
      </c>
      <c r="AJ21" s="286"/>
      <c r="AK21" s="286"/>
      <c r="AL21" s="286">
        <f>+AV22</f>
        <v>8</v>
      </c>
      <c r="AM21" s="286"/>
      <c r="AN21" s="286"/>
      <c r="AO21" s="286"/>
      <c r="AP21" s="214">
        <f t="shared" si="4"/>
        <v>0.33333333333333331</v>
      </c>
      <c r="AQ21" s="214"/>
      <c r="AR21" s="215"/>
      <c r="AU21" s="64" t="s">
        <v>151</v>
      </c>
      <c r="AV21" s="67">
        <v>8</v>
      </c>
    </row>
    <row r="22" spans="2:48" ht="18.95" customHeight="1">
      <c r="B22" s="218" t="s">
        <v>66</v>
      </c>
      <c r="C22" s="218"/>
      <c r="D22" s="12" t="s">
        <v>67</v>
      </c>
      <c r="E22" s="12" t="s">
        <v>68</v>
      </c>
      <c r="F22" s="12" t="s">
        <v>69</v>
      </c>
      <c r="G22" s="225" t="s">
        <v>70</v>
      </c>
      <c r="H22" s="225"/>
      <c r="I22" s="225"/>
      <c r="J22" s="12" t="s">
        <v>71</v>
      </c>
      <c r="K22" s="225" t="s">
        <v>72</v>
      </c>
      <c r="L22" s="225"/>
      <c r="M22" s="225"/>
      <c r="N22" s="12" t="s">
        <v>73</v>
      </c>
      <c r="O22" s="225" t="s">
        <v>74</v>
      </c>
      <c r="P22" s="225"/>
      <c r="Q22" s="225" t="s">
        <v>75</v>
      </c>
      <c r="R22" s="225"/>
      <c r="S22" s="225"/>
      <c r="T22" s="225" t="s">
        <v>76</v>
      </c>
      <c r="U22" s="225"/>
      <c r="V22" s="225" t="s">
        <v>77</v>
      </c>
      <c r="W22" s="225"/>
      <c r="X22" s="12" t="s">
        <v>78</v>
      </c>
      <c r="AB22" s="168"/>
      <c r="AC22" s="168"/>
      <c r="AD22" s="166" t="s">
        <v>79</v>
      </c>
      <c r="AE22" s="166"/>
      <c r="AF22" s="166"/>
      <c r="AG22" s="166"/>
      <c r="AH22" s="166"/>
      <c r="AI22" s="286">
        <v>36</v>
      </c>
      <c r="AJ22" s="286"/>
      <c r="AK22" s="286"/>
      <c r="AL22" s="286">
        <v>0</v>
      </c>
      <c r="AM22" s="286"/>
      <c r="AN22" s="286"/>
      <c r="AO22" s="286"/>
      <c r="AP22" s="214">
        <f t="shared" si="4"/>
        <v>0</v>
      </c>
      <c r="AQ22" s="214"/>
      <c r="AR22" s="215"/>
      <c r="AU22" s="71" t="s">
        <v>149</v>
      </c>
      <c r="AV22" s="72">
        <f>SUM(AV21)</f>
        <v>8</v>
      </c>
    </row>
    <row r="23" spans="2:48" ht="18.95" customHeight="1">
      <c r="B23" s="218" t="s">
        <v>80</v>
      </c>
      <c r="C23" s="218"/>
      <c r="D23" s="290">
        <f>+AL19</f>
        <v>0</v>
      </c>
      <c r="E23" s="291"/>
      <c r="F23" s="292"/>
      <c r="G23" s="293">
        <f>+AL20</f>
        <v>0</v>
      </c>
      <c r="H23" s="294"/>
      <c r="I23" s="294"/>
      <c r="J23" s="294"/>
      <c r="K23" s="294"/>
      <c r="L23" s="294"/>
      <c r="M23" s="295"/>
      <c r="N23" s="290">
        <f>+AL21</f>
        <v>8</v>
      </c>
      <c r="O23" s="291"/>
      <c r="P23" s="291"/>
      <c r="Q23" s="291"/>
      <c r="R23" s="291"/>
      <c r="S23" s="292"/>
      <c r="T23" s="293">
        <f>+AL22</f>
        <v>0</v>
      </c>
      <c r="U23" s="216"/>
      <c r="V23" s="216"/>
      <c r="W23" s="216"/>
      <c r="X23" s="203"/>
      <c r="Z23" s="13"/>
      <c r="AA23" s="13"/>
      <c r="AI23" s="316">
        <f>SUM(AI19:AK22)</f>
        <v>68</v>
      </c>
      <c r="AJ23" s="317"/>
      <c r="AK23" s="318"/>
    </row>
    <row r="24" spans="2:48" ht="18.95" customHeight="1">
      <c r="B24" s="218" t="s">
        <v>81</v>
      </c>
      <c r="C24" s="218"/>
      <c r="D24" s="290">
        <v>68</v>
      </c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300"/>
      <c r="Y24" s="15"/>
    </row>
    <row r="25" spans="2:48" ht="19.7" customHeight="1">
      <c r="B25" s="124" t="s">
        <v>82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6"/>
    </row>
    <row r="26" spans="2:48" ht="25.5">
      <c r="B26" s="12" t="s">
        <v>83</v>
      </c>
      <c r="C26" s="12" t="s">
        <v>84</v>
      </c>
      <c r="D26" s="12" t="s">
        <v>85</v>
      </c>
      <c r="E26" s="12" t="s">
        <v>86</v>
      </c>
      <c r="F26" s="16"/>
      <c r="G26" s="16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27"/>
      <c r="T26" s="227"/>
      <c r="U26" s="227"/>
      <c r="V26" s="227"/>
      <c r="W26" s="227"/>
      <c r="X26" s="228"/>
    </row>
    <row r="27" spans="2:48" ht="17.649999999999999" customHeight="1">
      <c r="B27" s="17" t="s">
        <v>87</v>
      </c>
      <c r="C27" s="229">
        <f>IF(ISERROR($D$23/$D$24),0,$D$23/$D$24)</f>
        <v>0</v>
      </c>
      <c r="D27" s="229">
        <f>$E$18</f>
        <v>0.4</v>
      </c>
      <c r="E27" s="18">
        <f>$O$14</f>
        <v>0.4</v>
      </c>
      <c r="F27" s="19"/>
      <c r="G27" s="19"/>
      <c r="H27" s="238"/>
      <c r="I27" s="238"/>
      <c r="J27" s="232"/>
      <c r="K27" s="232"/>
      <c r="L27" s="20"/>
      <c r="M27" s="20"/>
      <c r="N27" s="238"/>
      <c r="O27" s="238"/>
      <c r="P27" s="238"/>
      <c r="Q27" s="238"/>
      <c r="R27" s="238"/>
      <c r="S27" s="233"/>
      <c r="T27" s="233"/>
      <c r="U27" s="233"/>
      <c r="V27" s="233"/>
      <c r="W27" s="233"/>
      <c r="X27" s="234"/>
    </row>
    <row r="28" spans="2:48" ht="17.649999999999999" customHeight="1">
      <c r="B28" s="17" t="s">
        <v>88</v>
      </c>
      <c r="C28" s="230"/>
      <c r="D28" s="230"/>
      <c r="E28" s="18">
        <f t="shared" ref="E28:E37" si="5">$O$14</f>
        <v>0.4</v>
      </c>
      <c r="F28" s="19"/>
      <c r="G28" s="19"/>
      <c r="H28" s="232"/>
      <c r="I28" s="232"/>
      <c r="J28" s="232"/>
      <c r="K28" s="232"/>
      <c r="L28" s="21"/>
      <c r="M28" s="20"/>
      <c r="N28" s="232"/>
      <c r="O28" s="232"/>
      <c r="P28" s="232"/>
      <c r="Q28" s="232"/>
      <c r="R28" s="232"/>
      <c r="S28" s="233"/>
      <c r="T28" s="233"/>
      <c r="U28" s="233"/>
      <c r="V28" s="233"/>
      <c r="W28" s="233"/>
      <c r="X28" s="234"/>
    </row>
    <row r="29" spans="2:48" ht="17.649999999999999" customHeight="1">
      <c r="B29" s="17" t="s">
        <v>89</v>
      </c>
      <c r="C29" s="231"/>
      <c r="D29" s="231"/>
      <c r="E29" s="18">
        <f t="shared" si="5"/>
        <v>0.4</v>
      </c>
      <c r="F29" s="19"/>
      <c r="G29" s="19"/>
      <c r="H29" s="232"/>
      <c r="I29" s="232"/>
      <c r="J29" s="232"/>
      <c r="K29" s="232"/>
      <c r="L29" s="21"/>
      <c r="M29" s="20"/>
      <c r="N29" s="232"/>
      <c r="O29" s="232"/>
      <c r="P29" s="232"/>
      <c r="Q29" s="232"/>
      <c r="R29" s="232"/>
      <c r="S29" s="233"/>
      <c r="T29" s="233"/>
      <c r="U29" s="233"/>
      <c r="V29" s="233"/>
      <c r="W29" s="233"/>
      <c r="X29" s="234"/>
    </row>
    <row r="30" spans="2:48" ht="17.649999999999999" customHeight="1">
      <c r="B30" s="17" t="s">
        <v>90</v>
      </c>
      <c r="C30" s="229">
        <f>IF(ISERROR($G$23/$D$24),0,$G$23/$D$24)</f>
        <v>0</v>
      </c>
      <c r="D30" s="229">
        <f t="shared" ref="D30:D36" si="6">$E$18</f>
        <v>0.4</v>
      </c>
      <c r="E30" s="18">
        <f t="shared" si="5"/>
        <v>0.4</v>
      </c>
      <c r="F30" s="19"/>
      <c r="G30" s="19"/>
      <c r="H30" s="232"/>
      <c r="I30" s="232"/>
      <c r="J30" s="232"/>
      <c r="K30" s="232"/>
      <c r="L30" s="21"/>
      <c r="M30" s="20"/>
      <c r="N30" s="232"/>
      <c r="O30" s="232"/>
      <c r="P30" s="232"/>
      <c r="Q30" s="232"/>
      <c r="R30" s="232"/>
      <c r="S30" s="233"/>
      <c r="T30" s="233"/>
      <c r="U30" s="233"/>
      <c r="V30" s="233"/>
      <c r="W30" s="233"/>
      <c r="X30" s="234"/>
    </row>
    <row r="31" spans="2:48" ht="17.649999999999999" customHeight="1">
      <c r="B31" s="17" t="s">
        <v>91</v>
      </c>
      <c r="C31" s="230"/>
      <c r="D31" s="230"/>
      <c r="E31" s="18">
        <f t="shared" si="5"/>
        <v>0.4</v>
      </c>
      <c r="F31" s="19"/>
      <c r="G31" s="19"/>
      <c r="H31" s="232"/>
      <c r="I31" s="232"/>
      <c r="J31" s="232"/>
      <c r="K31" s="232"/>
      <c r="L31" s="21"/>
      <c r="M31" s="20"/>
      <c r="N31" s="232"/>
      <c r="O31" s="232"/>
      <c r="P31" s="232"/>
      <c r="Q31" s="232"/>
      <c r="R31" s="232"/>
      <c r="S31" s="233"/>
      <c r="T31" s="233"/>
      <c r="U31" s="233"/>
      <c r="V31" s="233"/>
      <c r="W31" s="233"/>
      <c r="X31" s="234"/>
    </row>
    <row r="32" spans="2:48" ht="17.649999999999999" customHeight="1">
      <c r="B32" s="17" t="s">
        <v>92</v>
      </c>
      <c r="C32" s="231"/>
      <c r="D32" s="231"/>
      <c r="E32" s="18">
        <f t="shared" si="5"/>
        <v>0.4</v>
      </c>
      <c r="F32" s="19"/>
      <c r="G32" s="19"/>
      <c r="H32" s="232"/>
      <c r="I32" s="232"/>
      <c r="J32" s="232"/>
      <c r="K32" s="232"/>
      <c r="L32" s="21"/>
      <c r="M32" s="20"/>
      <c r="N32" s="232"/>
      <c r="O32" s="232"/>
      <c r="P32" s="232"/>
      <c r="Q32" s="232"/>
      <c r="R32" s="232"/>
      <c r="S32" s="233"/>
      <c r="T32" s="233"/>
      <c r="U32" s="233"/>
      <c r="V32" s="233"/>
      <c r="W32" s="233"/>
      <c r="X32" s="234"/>
    </row>
    <row r="33" spans="2:27" ht="17.649999999999999" customHeight="1">
      <c r="B33" s="17" t="s">
        <v>93</v>
      </c>
      <c r="C33" s="229">
        <f>IF(ISERROR($N$23/$D$24),0,$N$23/$D$24)</f>
        <v>0.11764705882352941</v>
      </c>
      <c r="D33" s="229">
        <f t="shared" si="6"/>
        <v>0.4</v>
      </c>
      <c r="E33" s="18">
        <f t="shared" si="5"/>
        <v>0.4</v>
      </c>
      <c r="F33" s="19"/>
      <c r="G33" s="19"/>
      <c r="H33" s="232"/>
      <c r="I33" s="232"/>
      <c r="J33" s="232"/>
      <c r="K33" s="232"/>
      <c r="L33" s="21"/>
      <c r="M33" s="20"/>
      <c r="N33" s="232"/>
      <c r="O33" s="232"/>
      <c r="P33" s="232"/>
      <c r="Q33" s="232"/>
      <c r="R33" s="232"/>
      <c r="S33" s="233"/>
      <c r="T33" s="233"/>
      <c r="U33" s="233"/>
      <c r="V33" s="233"/>
      <c r="W33" s="233"/>
      <c r="X33" s="234"/>
    </row>
    <row r="34" spans="2:27" ht="17.649999999999999" customHeight="1">
      <c r="B34" s="17" t="s">
        <v>94</v>
      </c>
      <c r="C34" s="230"/>
      <c r="D34" s="230"/>
      <c r="E34" s="18">
        <f t="shared" si="5"/>
        <v>0.4</v>
      </c>
      <c r="F34" s="19"/>
      <c r="G34" s="19"/>
      <c r="H34" s="232"/>
      <c r="I34" s="232"/>
      <c r="J34" s="232"/>
      <c r="K34" s="232"/>
      <c r="L34" s="21"/>
      <c r="M34" s="20"/>
      <c r="N34" s="232"/>
      <c r="O34" s="232"/>
      <c r="P34" s="232"/>
      <c r="Q34" s="232"/>
      <c r="R34" s="232"/>
      <c r="S34" s="233"/>
      <c r="T34" s="233"/>
      <c r="U34" s="233"/>
      <c r="V34" s="233"/>
      <c r="W34" s="233"/>
      <c r="X34" s="234"/>
    </row>
    <row r="35" spans="2:27" ht="17.649999999999999" customHeight="1">
      <c r="B35" s="17" t="s">
        <v>95</v>
      </c>
      <c r="C35" s="231"/>
      <c r="D35" s="231"/>
      <c r="E35" s="18">
        <f t="shared" si="5"/>
        <v>0.4</v>
      </c>
      <c r="F35" s="19"/>
      <c r="G35" s="19"/>
      <c r="H35" s="232"/>
      <c r="I35" s="232"/>
      <c r="J35" s="232"/>
      <c r="K35" s="232"/>
      <c r="L35" s="21"/>
      <c r="M35" s="20"/>
      <c r="N35" s="232"/>
      <c r="O35" s="232"/>
      <c r="P35" s="232"/>
      <c r="Q35" s="232"/>
      <c r="R35" s="232"/>
      <c r="S35" s="233"/>
      <c r="T35" s="233"/>
      <c r="U35" s="233"/>
      <c r="V35" s="233"/>
      <c r="W35" s="233"/>
      <c r="X35" s="234"/>
    </row>
    <row r="36" spans="2:27" ht="17.649999999999999" customHeight="1">
      <c r="B36" s="17" t="s">
        <v>96</v>
      </c>
      <c r="C36" s="229">
        <f>IF(ISERROR($T$23/$D$24),0,$T$23/$D$24)</f>
        <v>0</v>
      </c>
      <c r="D36" s="229">
        <f t="shared" si="6"/>
        <v>0.4</v>
      </c>
      <c r="E36" s="18">
        <f t="shared" si="5"/>
        <v>0.4</v>
      </c>
      <c r="F36" s="19"/>
      <c r="G36" s="19"/>
      <c r="H36" s="232"/>
      <c r="I36" s="232"/>
      <c r="J36" s="232"/>
      <c r="K36" s="232"/>
      <c r="L36" s="21"/>
      <c r="M36" s="20"/>
      <c r="N36" s="232"/>
      <c r="O36" s="232"/>
      <c r="P36" s="232"/>
      <c r="Q36" s="232"/>
      <c r="R36" s="232"/>
      <c r="S36" s="233"/>
      <c r="T36" s="233"/>
      <c r="U36" s="233"/>
      <c r="V36" s="233"/>
      <c r="W36" s="233"/>
      <c r="X36" s="234"/>
    </row>
    <row r="37" spans="2:27" ht="17.649999999999999" customHeight="1">
      <c r="B37" s="17" t="s">
        <v>97</v>
      </c>
      <c r="C37" s="230"/>
      <c r="D37" s="230"/>
      <c r="E37" s="18">
        <f t="shared" si="5"/>
        <v>0.4</v>
      </c>
      <c r="F37" s="19"/>
      <c r="G37" s="19"/>
      <c r="H37" s="232"/>
      <c r="I37" s="232"/>
      <c r="J37" s="232"/>
      <c r="K37" s="232"/>
      <c r="L37" s="21"/>
      <c r="M37" s="20"/>
      <c r="N37" s="232"/>
      <c r="O37" s="232"/>
      <c r="P37" s="232"/>
      <c r="Q37" s="232"/>
      <c r="R37" s="232"/>
      <c r="S37" s="233"/>
      <c r="T37" s="233"/>
      <c r="U37" s="233"/>
      <c r="V37" s="233"/>
      <c r="W37" s="233"/>
      <c r="X37" s="234"/>
    </row>
    <row r="38" spans="2:27" ht="17.649999999999999" customHeight="1">
      <c r="B38" s="17" t="s">
        <v>98</v>
      </c>
      <c r="C38" s="231"/>
      <c r="D38" s="231"/>
      <c r="E38" s="18">
        <v>0</v>
      </c>
      <c r="F38" s="22"/>
      <c r="G38" s="22"/>
      <c r="H38" s="239"/>
      <c r="I38" s="239"/>
      <c r="J38" s="239"/>
      <c r="K38" s="239"/>
      <c r="L38" s="23"/>
      <c r="M38" s="24"/>
      <c r="N38" s="239"/>
      <c r="O38" s="239"/>
      <c r="P38" s="239"/>
      <c r="Q38" s="239"/>
      <c r="R38" s="239"/>
      <c r="S38" s="235"/>
      <c r="T38" s="235"/>
      <c r="U38" s="235"/>
      <c r="V38" s="235"/>
      <c r="W38" s="235"/>
      <c r="X38" s="236"/>
    </row>
    <row r="39" spans="2:27" ht="8.4499999999999993" customHeight="1">
      <c r="B39" s="2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26"/>
    </row>
    <row r="40" spans="2:27" ht="15.75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2"/>
    </row>
    <row r="41" spans="2:27" ht="33" customHeight="1"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7"/>
      <c r="Z41" s="28"/>
      <c r="AA41" s="28"/>
    </row>
    <row r="42" spans="2:27" ht="10.5" customHeight="1">
      <c r="B42" s="253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28"/>
      <c r="Y42" s="29"/>
      <c r="Z42" s="30"/>
      <c r="AA42" s="31"/>
    </row>
    <row r="43" spans="2:27" ht="18" customHeight="1">
      <c r="B43" s="254" t="s">
        <v>100</v>
      </c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6"/>
      <c r="Y43" s="29"/>
      <c r="Z43" s="30"/>
      <c r="AA43" s="31"/>
    </row>
    <row r="44" spans="2:27" ht="32.25" customHeight="1">
      <c r="B44" s="257" t="s">
        <v>125</v>
      </c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9"/>
      <c r="Y44" s="29"/>
      <c r="Z44" s="30"/>
      <c r="AA44" s="31"/>
    </row>
    <row r="45" spans="2:27" ht="8.4499999999999993" customHeight="1">
      <c r="B45" s="25"/>
      <c r="C45" s="16"/>
      <c r="D45" s="16"/>
      <c r="E45" s="16"/>
      <c r="F45" s="16"/>
      <c r="G45" s="237"/>
      <c r="H45" s="237"/>
      <c r="I45" s="237"/>
      <c r="J45" s="237"/>
      <c r="K45" s="237"/>
      <c r="L45" s="23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26"/>
      <c r="Y45" s="29"/>
      <c r="Z45" s="30"/>
      <c r="AA45" s="31"/>
    </row>
    <row r="46" spans="2:27" ht="12.75">
      <c r="B46" s="244" t="s">
        <v>101</v>
      </c>
      <c r="C46" s="245"/>
      <c r="D46" s="245"/>
      <c r="E46" s="245"/>
      <c r="F46" s="245"/>
      <c r="G46" s="245"/>
      <c r="H46" s="245"/>
      <c r="I46" s="19"/>
      <c r="J46" s="32" t="s">
        <v>102</v>
      </c>
      <c r="K46" s="19"/>
      <c r="L46" s="246" t="s">
        <v>103</v>
      </c>
      <c r="M46" s="247"/>
      <c r="N46" s="19"/>
      <c r="O46" s="20" t="s">
        <v>104</v>
      </c>
      <c r="P46" s="19"/>
      <c r="Q46" s="202"/>
      <c r="R46" s="203"/>
      <c r="S46" s="19"/>
      <c r="T46" s="19"/>
      <c r="U46" s="19"/>
      <c r="V46" s="19"/>
      <c r="W46" s="19"/>
      <c r="X46" s="33"/>
      <c r="Y46" s="29"/>
      <c r="Z46" s="30"/>
      <c r="AA46" s="31"/>
    </row>
    <row r="47" spans="2:27" ht="8.4499999999999993" customHeight="1">
      <c r="B47" s="34"/>
      <c r="C47" s="19"/>
      <c r="D47" s="19"/>
      <c r="E47" s="19"/>
      <c r="F47" s="19"/>
      <c r="G47" s="19"/>
      <c r="H47" s="19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248"/>
      <c r="W47" s="248"/>
      <c r="X47" s="249"/>
      <c r="Y47" s="29"/>
      <c r="Z47" s="30"/>
      <c r="AA47" s="31"/>
    </row>
    <row r="48" spans="2:27" ht="35.25" customHeight="1">
      <c r="B48" s="250" t="s">
        <v>105</v>
      </c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2"/>
      <c r="Y48" s="29"/>
      <c r="Z48" s="30"/>
      <c r="AA48" s="31"/>
    </row>
    <row r="49" spans="2:27" ht="8.4499999999999993" customHeight="1">
      <c r="B49" s="35"/>
      <c r="C49" s="22"/>
      <c r="D49" s="22"/>
      <c r="E49" s="22"/>
      <c r="F49" s="22"/>
      <c r="G49" s="36"/>
      <c r="H49" s="22"/>
      <c r="I49" s="37"/>
      <c r="J49" s="38"/>
      <c r="K49" s="23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39"/>
      <c r="Y49" s="29"/>
      <c r="Z49" s="30"/>
      <c r="AA49" s="31"/>
    </row>
    <row r="50" spans="2:27" ht="13.5" customHeight="1"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9"/>
      <c r="Z50" s="30"/>
      <c r="AA50" s="31"/>
    </row>
  </sheetData>
  <sheetProtection selectLockedCells="1" selectUnlockedCells="1"/>
  <mergeCells count="205">
    <mergeCell ref="B46:H46"/>
    <mergeCell ref="L46:M46"/>
    <mergeCell ref="Q46:R46"/>
    <mergeCell ref="I47:X4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J32:K32"/>
    <mergeCell ref="N32:O32"/>
    <mergeCell ref="P32:R32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B24:C24"/>
    <mergeCell ref="D24:X24"/>
    <mergeCell ref="B25:X25"/>
    <mergeCell ref="H26:I27"/>
    <mergeCell ref="J26:M26"/>
    <mergeCell ref="N26:O27"/>
    <mergeCell ref="P26:R27"/>
    <mergeCell ref="S26:X26"/>
    <mergeCell ref="C27:C29"/>
    <mergeCell ref="D27:D29"/>
    <mergeCell ref="J27:K27"/>
    <mergeCell ref="S27:X38"/>
    <mergeCell ref="H28:I28"/>
    <mergeCell ref="J28:K28"/>
    <mergeCell ref="N28:O28"/>
    <mergeCell ref="P28:R28"/>
    <mergeCell ref="H29:I29"/>
    <mergeCell ref="J29:K29"/>
    <mergeCell ref="N29:O29"/>
    <mergeCell ref="P29:R29"/>
    <mergeCell ref="C33:C35"/>
    <mergeCell ref="D33:D35"/>
    <mergeCell ref="H33:I33"/>
    <mergeCell ref="J33:K33"/>
    <mergeCell ref="AL22:AO22"/>
    <mergeCell ref="AP22:AQ22"/>
    <mergeCell ref="B23:C23"/>
    <mergeCell ref="D23:F23"/>
    <mergeCell ref="G23:M23"/>
    <mergeCell ref="N23:S23"/>
    <mergeCell ref="T23:X23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M18:Q18"/>
    <mergeCell ref="R18:U18"/>
    <mergeCell ref="V18:X18"/>
    <mergeCell ref="AD18:AH18"/>
    <mergeCell ref="AL18:AO18"/>
    <mergeCell ref="AP18:AQ18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B19:L19"/>
    <mergeCell ref="M19:X19"/>
    <mergeCell ref="AB19:AC22"/>
    <mergeCell ref="AD19:AH19"/>
    <mergeCell ref="AI19:AK19"/>
    <mergeCell ref="AL19:AO19"/>
    <mergeCell ref="AI21:AK21"/>
    <mergeCell ref="AL21:AO21"/>
    <mergeCell ref="AR15:AR18"/>
    <mergeCell ref="B16:B17"/>
    <mergeCell ref="C16:D17"/>
    <mergeCell ref="E16:F17"/>
    <mergeCell ref="G16:L17"/>
    <mergeCell ref="M16:X16"/>
    <mergeCell ref="AD16:AH16"/>
    <mergeCell ref="AL16:AO16"/>
    <mergeCell ref="AP16:AQ16"/>
    <mergeCell ref="M17:Q17"/>
    <mergeCell ref="B15:X15"/>
    <mergeCell ref="AB15:AC18"/>
    <mergeCell ref="AD15:AH15"/>
    <mergeCell ref="AI15:AK18"/>
    <mergeCell ref="AL15:AO15"/>
    <mergeCell ref="AP15:AQ15"/>
    <mergeCell ref="R17:U17"/>
    <mergeCell ref="V17:X17"/>
    <mergeCell ref="AD17:AH17"/>
    <mergeCell ref="AL17:AO17"/>
    <mergeCell ref="AP17:AQ17"/>
    <mergeCell ref="C18:D18"/>
    <mergeCell ref="E18:F18"/>
    <mergeCell ref="G18:L18"/>
    <mergeCell ref="K12:N13"/>
    <mergeCell ref="O12:X12"/>
    <mergeCell ref="AD12:AH12"/>
    <mergeCell ref="AP12:AQ12"/>
    <mergeCell ref="O13:R13"/>
    <mergeCell ref="S13:U13"/>
    <mergeCell ref="V13:X13"/>
    <mergeCell ref="B11:X11"/>
    <mergeCell ref="AB11:AC14"/>
    <mergeCell ref="AD11:AH11"/>
    <mergeCell ref="AI11:AK14"/>
    <mergeCell ref="AL11:AO14"/>
    <mergeCell ref="AP11:AQ11"/>
    <mergeCell ref="AD13:AH13"/>
    <mergeCell ref="AP13:AQ13"/>
    <mergeCell ref="AB5:AC6"/>
    <mergeCell ref="AD5:AH6"/>
    <mergeCell ref="AI5:AK6"/>
    <mergeCell ref="AL5:AO6"/>
    <mergeCell ref="B14:F14"/>
    <mergeCell ref="G14:J14"/>
    <mergeCell ref="AR7:AR10"/>
    <mergeCell ref="AD8:AH8"/>
    <mergeCell ref="AP8:AQ8"/>
    <mergeCell ref="B9:X9"/>
    <mergeCell ref="AD9:AH9"/>
    <mergeCell ref="AP9:AQ9"/>
    <mergeCell ref="B10:X10"/>
    <mergeCell ref="AD10:AH10"/>
    <mergeCell ref="AP10:AQ10"/>
    <mergeCell ref="K14:N14"/>
    <mergeCell ref="O14:R14"/>
    <mergeCell ref="S14:U14"/>
    <mergeCell ref="V14:X14"/>
    <mergeCell ref="AD14:AH14"/>
    <mergeCell ref="AP14:AQ14"/>
    <mergeCell ref="AR11:AR14"/>
    <mergeCell ref="B12:F13"/>
    <mergeCell ref="G12:J13"/>
    <mergeCell ref="AU19:AV19"/>
    <mergeCell ref="AI23:AK23"/>
    <mergeCell ref="B1:T1"/>
    <mergeCell ref="U1:X4"/>
    <mergeCell ref="AB1:AR1"/>
    <mergeCell ref="B2:T4"/>
    <mergeCell ref="AB3:AR4"/>
    <mergeCell ref="C5:D5"/>
    <mergeCell ref="E5:G5"/>
    <mergeCell ref="H5:J5"/>
    <mergeCell ref="K5:N5"/>
    <mergeCell ref="O5:R5"/>
    <mergeCell ref="AP5:AQ6"/>
    <mergeCell ref="AR5:AR6"/>
    <mergeCell ref="B6:X6"/>
    <mergeCell ref="B7:F8"/>
    <mergeCell ref="G7:X8"/>
    <mergeCell ref="AB7:AC10"/>
    <mergeCell ref="AD7:AH7"/>
    <mergeCell ref="AI7:AK10"/>
    <mergeCell ref="AL7:AO10"/>
    <mergeCell ref="AP7:AQ7"/>
    <mergeCell ref="S5:V5"/>
    <mergeCell ref="W5:X5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G14:J14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C18:D18</xm:sqref>
        </x14:dataValidation>
        <x14:dataValidation type="list" allowBlank="1" showInputMessage="1" showErrorMessage="1">
          <x14:formula1>
            <xm:f>'C:\Users\angiehl\Desktop\[ICFE-P-01-F-02 FICHA TÉCNICA INDICADORES.xlsx]Hoja1'!#REF!</xm:f>
          </x14:formula1>
          <xm:sqref>G7:X8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PROYECTOS GPRO-IND1</vt:lpstr>
      <vt:lpstr>PROYECTOS GPRO-IND2</vt:lpstr>
      <vt:lpstr>PROYECTOS GPRO-IND3</vt:lpstr>
      <vt:lpstr>PROYECTOS GPRO-IND4</vt:lpstr>
      <vt:lpstr>PROYECTOS GPRO-IND5</vt:lpstr>
      <vt:lpstr>PROYECTOS GPRO-IND6</vt:lpstr>
      <vt:lpstr>'PROYECTOS GPRO-IND1'!Área_de_impresión</vt:lpstr>
      <vt:lpstr>'PROYECTOS GPRO-IND2'!Área_de_impresión</vt:lpstr>
      <vt:lpstr>'PROYECTOS GPRO-IND3'!Área_de_impresión</vt:lpstr>
      <vt:lpstr>'PROYECTOS GPRO-IND4'!Área_de_impresión</vt:lpstr>
      <vt:lpstr>'PROYECTOS GPRO-IND5'!Área_de_impresión</vt:lpstr>
      <vt:lpstr>'PROYECTOS GPRO-IND6'!Área_de_impresión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Dayana Hernandez Lobaton</dc:creator>
  <cp:lastModifiedBy>Luz Dary Peñuela Suan</cp:lastModifiedBy>
  <dcterms:created xsi:type="dcterms:W3CDTF">2022-08-03T19:40:31Z</dcterms:created>
  <dcterms:modified xsi:type="dcterms:W3CDTF">2022-09-14T20:56:47Z</dcterms:modified>
</cp:coreProperties>
</file>